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EMI\Documents\American Solar Energy Society\ZEN\"/>
    </mc:Choice>
  </mc:AlternateContent>
  <xr:revisionPtr revIDLastSave="0" documentId="13_ncr:1_{C93ED7BD-3D9B-48A0-991D-56C16630C136}" xr6:coauthVersionLast="45" xr6:coauthVersionMax="45" xr10:uidLastSave="{00000000-0000-0000-0000-000000000000}"/>
  <workbookProtection workbookAlgorithmName="SHA-512" workbookHashValue="plVa1FdmGX1MzVUNQ0wOLcwRS0GXPIhhw3QwcGjwg4Tnw0edyG5xXlo0rRzTwHzd2lOhuoMRpz4rCbEqmFznVA==" workbookSaltValue="ZuTrn72Y2kYa8qfQad2e+Q==" workbookSpinCount="100000" lockStructure="1"/>
  <bookViews>
    <workbookView xWindow="-120" yWindow="-120" windowWidth="20730" windowHeight="11760" tabRatio="752" xr2:uid="{00000000-000D-0000-FFFF-FFFF00000000}"/>
  </bookViews>
  <sheets>
    <sheet name="Introduction" sheetId="5" r:id="rId1"/>
    <sheet name="Carbon Tracker" sheetId="1" r:id="rId2"/>
    <sheet name="Actions to Reduce Emission" sheetId="3" r:id="rId3"/>
    <sheet name="Total Carbon Emission" sheetId="4" r:id="rId4"/>
    <sheet name="Sheet2" sheetId="2" r:id="rId5"/>
  </sheets>
  <definedNames>
    <definedName name="average_mpg">'Carbon Tracker'!$C$17</definedName>
    <definedName name="average_waste_emissions">Sheet2!$B$26</definedName>
    <definedName name="cost_per_kWh">Sheet2!$B$16</definedName>
    <definedName name="dryer_energy">Sheet2!$B$36</definedName>
    <definedName name="e_factor_value">Sheet2!$B$17</definedName>
    <definedName name="EF_bus">Sheet2!$B$7</definedName>
    <definedName name="EF_fuel_oil_gallon">Sheet2!$B$18</definedName>
    <definedName name="EF_glass_recycling">Sheet2!$B$24</definedName>
    <definedName name="EF_long">Sheet2!$B$11</definedName>
    <definedName name="EF_magazine_recycling">Sheet2!$B$22</definedName>
    <definedName name="EF_medium">Sheet2!$B$10</definedName>
    <definedName name="EF_metal_recycling">Sheet2!$B$23</definedName>
    <definedName name="EF_motocycle">Sheet2!$B$8</definedName>
    <definedName name="EF_natural_gas">Sheet2!$B$14</definedName>
    <definedName name="EF_natural_gas_therm">Sheet2!$B$15</definedName>
    <definedName name="EF_newspaper_recyclying">Sheet2!$B$27</definedName>
    <definedName name="EF_passenger_vehicle_diesel">Sheet2!$B$28</definedName>
    <definedName name="EF_passenger_vehicle_electric">Sheet2!$B$30</definedName>
    <definedName name="EF_passenger_vehicle_gasoline">Sheet2!$B$31</definedName>
    <definedName name="EF_passenger_vehicle_hybrid">Sheet2!$B$29</definedName>
    <definedName name="EF_plastics_recycling">Sheet2!$B$25</definedName>
    <definedName name="EF_propane">Sheet2!$B$21</definedName>
    <definedName name="EF_short">Sheet2!$B$9</definedName>
    <definedName name="ER_passenger_vehicle_diesel">Sheet2!$B$4</definedName>
    <definedName name="ER_passenger_vehicle_electric">Sheet2!$B$5</definedName>
    <definedName name="ER_passenger_vehicle_gasoline">Sheet2!$B$1</definedName>
    <definedName name="ER_passenger_vehicle_hybrid">Sheet2!$B$6</definedName>
    <definedName name="fuel_oil_cost">Sheet2!$B$19</definedName>
    <definedName name="gas_cost_gallon">Sheet2!$B$32</definedName>
    <definedName name="kwh_per_load">Sheet2!$B$35</definedName>
    <definedName name="Natural_gas_cost_1000CF">Sheet2!$B$12</definedName>
    <definedName name="nonCO2_vehicle_emissions_ratio">Sheet2!$B$3</definedName>
    <definedName name="price_per_mile_EV">Sheet2!$B$33</definedName>
    <definedName name="price_per_mile_PHEV">Sheet2!$B$34</definedName>
    <definedName name="propane_cost">Sheet2!$B$20</definedName>
  </definedNames>
  <calcPr calcId="181029"/>
  <customWorkbookViews>
    <customWorkbookView name="Akinwonmi Remi - Personal View" guid="{1A0D3CE8-F314-4B25-A1F3-2E77975F68C1}" mergeInterval="0" personalView="1" maximized="1" xWindow="-8" yWindow="-8" windowWidth="1382" windowHeight="78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1" i="3" l="1"/>
  <c r="I33" i="3"/>
  <c r="I30" i="3"/>
  <c r="H20" i="1"/>
  <c r="H56" i="1" l="1"/>
  <c r="I22" i="3"/>
  <c r="G22" i="3"/>
  <c r="I19" i="3"/>
  <c r="G19" i="3"/>
  <c r="I16" i="3"/>
  <c r="I9" i="3"/>
  <c r="G9" i="3"/>
  <c r="I6" i="3"/>
  <c r="G6" i="3"/>
  <c r="H36" i="1" l="1"/>
  <c r="H78" i="1"/>
  <c r="H63" i="1"/>
  <c r="H53" i="1"/>
  <c r="H40" i="1" l="1"/>
  <c r="H43" i="1"/>
  <c r="H28" i="1"/>
  <c r="H17" i="1" l="1"/>
  <c r="D6" i="4" l="1"/>
  <c r="D4" i="4" l="1"/>
  <c r="H75" i="1" l="1"/>
  <c r="H72" i="1"/>
  <c r="H69" i="1"/>
  <c r="H66" i="1"/>
  <c r="H23" i="1"/>
  <c r="H81" i="1" l="1"/>
  <c r="H58" i="1"/>
  <c r="H46" i="1" l="1"/>
  <c r="H84" i="1" s="1"/>
  <c r="D2" i="4" l="1"/>
  <c r="D8" i="4"/>
  <c r="G4" i="4"/>
  <c r="K33" i="3"/>
  <c r="K22" i="3"/>
  <c r="K9" i="3"/>
  <c r="K16" i="3"/>
  <c r="K30" i="3"/>
  <c r="K41" i="3"/>
  <c r="K6" i="3"/>
  <c r="K19" i="3"/>
</calcChain>
</file>

<file path=xl/sharedStrings.xml><?xml version="1.0" encoding="utf-8"?>
<sst xmlns="http://schemas.openxmlformats.org/spreadsheetml/2006/main" count="194" uniqueCount="130">
  <si>
    <t>TRANSPORTATION</t>
  </si>
  <si>
    <t>How do you travel with public transportation?</t>
  </si>
  <si>
    <t>What kind of car/motobike do you drive?</t>
  </si>
  <si>
    <t>Enter vehicle average consumption (mpg)</t>
  </si>
  <si>
    <t>Total Emission</t>
  </si>
  <si>
    <t>average_mpg</t>
  </si>
  <si>
    <t>nonCO2_vehicle_emissions_ratio</t>
  </si>
  <si>
    <t>EF_passenger_vehicle_diesel</t>
  </si>
  <si>
    <t>EF_passenger_vehicle_electric</t>
  </si>
  <si>
    <t>EF_passenger_vehicle_hybrid</t>
  </si>
  <si>
    <t>EF_bus</t>
  </si>
  <si>
    <t>EF_motocycle</t>
  </si>
  <si>
    <t>EF_short</t>
  </si>
  <si>
    <t>EF_medium</t>
  </si>
  <si>
    <t>EF_long</t>
  </si>
  <si>
    <t>How much natural gas does your household use per month?</t>
  </si>
  <si>
    <t>$12 is about average in Boulder for a household of one person.</t>
  </si>
  <si>
    <t>Natural_gas_cost_1000CF</t>
  </si>
  <si>
    <t>Natural_gas_cost_therm</t>
  </si>
  <si>
    <t>EF_natural_gas</t>
  </si>
  <si>
    <t>EF_natural_gas_therm</t>
  </si>
  <si>
    <t>Do you purchase clean energy such as solar, wind, etc</t>
  </si>
  <si>
    <t>How much electricity does your household use per month?</t>
  </si>
  <si>
    <t>$31 is about average in Boulder for a household of one person.</t>
  </si>
  <si>
    <t>cost_per_kWh</t>
  </si>
  <si>
    <t>e_factor_value</t>
  </si>
  <si>
    <t>HOME ENERGY USE</t>
  </si>
  <si>
    <t>Home Heating</t>
  </si>
  <si>
    <t>How much fuel oil does your household use per month?</t>
  </si>
  <si>
    <t>$53 is about average for a household of one person.</t>
  </si>
  <si>
    <t>EF_fuel_oil_gallon</t>
  </si>
  <si>
    <t>fuel_oil_cost</t>
  </si>
  <si>
    <t>How much propane does your household use per month?</t>
  </si>
  <si>
    <t>$26 is about average for a household of one person.</t>
  </si>
  <si>
    <t>propane_cost</t>
  </si>
  <si>
    <t>EF_propane</t>
  </si>
  <si>
    <t>How often do you buy locally produced goods?</t>
  </si>
  <si>
    <t>Do you drink coffee?</t>
  </si>
  <si>
    <t>Total Food Emission</t>
  </si>
  <si>
    <t>Total Household Emission</t>
  </si>
  <si>
    <t>Which meat do you eat most frequently?</t>
  </si>
  <si>
    <t>FOOD</t>
  </si>
  <si>
    <t>WASTE</t>
  </si>
  <si>
    <t>How many people live in your home?</t>
  </si>
  <si>
    <t xml:space="preserve">Which of the following products do you currently recycle in your household? </t>
  </si>
  <si>
    <t>EF_metal_recycling</t>
  </si>
  <si>
    <r>
      <t xml:space="preserve">enter 1 for </t>
    </r>
    <r>
      <rPr>
        <b/>
        <sz val="9"/>
        <color theme="1"/>
        <rFont val="Calibri"/>
        <family val="2"/>
        <scheme val="minor"/>
      </rPr>
      <t>yes,</t>
    </r>
    <r>
      <rPr>
        <sz val="9"/>
        <color theme="1"/>
        <rFont val="Calibri"/>
        <family val="2"/>
        <scheme val="minor"/>
      </rPr>
      <t xml:space="preserve"> enter 2 for </t>
    </r>
    <r>
      <rPr>
        <b/>
        <sz val="9"/>
        <color theme="1"/>
        <rFont val="Calibri"/>
        <family val="2"/>
        <scheme val="minor"/>
      </rPr>
      <t>no.</t>
    </r>
  </si>
  <si>
    <t>Pounds of carbon dioxide equivalent/year</t>
  </si>
  <si>
    <t>Do you recycle newspaper?</t>
  </si>
  <si>
    <t>Do you recycle cans and metals?</t>
  </si>
  <si>
    <t>Do you recycle plastics?</t>
  </si>
  <si>
    <t>Do you recycle glass?</t>
  </si>
  <si>
    <t>Total Waste Emissions After Recycling</t>
  </si>
  <si>
    <t>average_waste_emissions</t>
  </si>
  <si>
    <t>Total Waste Emissions Before Recycling</t>
  </si>
  <si>
    <t>EF_magazine_recycling</t>
  </si>
  <si>
    <t>EF_glass_recycling</t>
  </si>
  <si>
    <t>EF_plastics_recycling</t>
  </si>
  <si>
    <t>EF_newspaper_recyclying</t>
  </si>
  <si>
    <t>Do you recycle magazines?</t>
  </si>
  <si>
    <t>Total GHG Emission</t>
  </si>
  <si>
    <t>If yes, what percentage of your household's total purchased electricity use is clean energy?</t>
  </si>
  <si>
    <t>miles</t>
  </si>
  <si>
    <t>Suggested Actions</t>
  </si>
  <si>
    <t>% of total emissions</t>
  </si>
  <si>
    <r>
      <t xml:space="preserve">Enter </t>
    </r>
    <r>
      <rPr>
        <b/>
        <sz val="9"/>
        <color theme="1"/>
        <rFont val="Calibri Light"/>
        <family val="2"/>
        <scheme val="major"/>
      </rPr>
      <t>1</t>
    </r>
    <r>
      <rPr>
        <sz val="9"/>
        <color theme="1"/>
        <rFont val="Calibri Light"/>
        <family val="2"/>
        <scheme val="major"/>
      </rPr>
      <t xml:space="preserve"> for PHEV, </t>
    </r>
    <r>
      <rPr>
        <b/>
        <sz val="9"/>
        <color theme="1"/>
        <rFont val="Calibri Light"/>
        <family val="2"/>
        <scheme val="major"/>
      </rPr>
      <t>2</t>
    </r>
    <r>
      <rPr>
        <sz val="9"/>
        <color theme="1"/>
        <rFont val="Calibri Light"/>
        <family val="2"/>
        <scheme val="major"/>
      </rPr>
      <t xml:space="preserve"> for EV</t>
    </r>
  </si>
  <si>
    <t>EF_passenger_vehicle_gasoline</t>
  </si>
  <si>
    <t>Fuel economy average is 25.1mpg for gasoline vehicles</t>
  </si>
  <si>
    <t>ER_passenger_vehicle_gasoline</t>
  </si>
  <si>
    <t>ER_passenger_vehicle_diesel</t>
  </si>
  <si>
    <t>ER_passenger_vehicle_electric</t>
  </si>
  <si>
    <t>ER_passenger_vehicle_hybrid</t>
  </si>
  <si>
    <t>gas_cost_gallon</t>
  </si>
  <si>
    <t>price_per_mile_EV</t>
  </si>
  <si>
    <t>price_per_mile_PHEV</t>
  </si>
  <si>
    <t>Substitute some percentage of household electricity with clean energy.</t>
  </si>
  <si>
    <t>Number of laundry loads in a week</t>
  </si>
  <si>
    <t>kwh_per_load</t>
  </si>
  <si>
    <r>
      <t xml:space="preserve">enter </t>
    </r>
    <r>
      <rPr>
        <b/>
        <sz val="9"/>
        <color theme="1"/>
        <rFont val="Calibri Light"/>
        <family val="2"/>
        <scheme val="major"/>
      </rPr>
      <t>1</t>
    </r>
    <r>
      <rPr>
        <sz val="9"/>
        <color theme="1"/>
        <rFont val="Calibri Light"/>
        <family val="2"/>
        <scheme val="major"/>
      </rPr>
      <t xml:space="preserve"> for 10% of my laundry, </t>
    </r>
    <r>
      <rPr>
        <b/>
        <sz val="9"/>
        <color theme="1"/>
        <rFont val="Calibri Light"/>
        <family val="2"/>
        <scheme val="major"/>
      </rPr>
      <t>2</t>
    </r>
    <r>
      <rPr>
        <sz val="9"/>
        <color theme="1"/>
        <rFont val="Calibri Light"/>
        <family val="2"/>
        <scheme val="major"/>
      </rPr>
      <t xml:space="preserve"> for 50% of my laundry, </t>
    </r>
    <r>
      <rPr>
        <b/>
        <sz val="9"/>
        <color theme="1"/>
        <rFont val="Calibri Light"/>
        <family val="2"/>
        <scheme val="major"/>
      </rPr>
      <t>3</t>
    </r>
    <r>
      <rPr>
        <sz val="9"/>
        <color theme="1"/>
        <rFont val="Calibri Light"/>
        <family val="2"/>
        <scheme val="major"/>
      </rPr>
      <t xml:space="preserve"> for all of my laundry.</t>
    </r>
  </si>
  <si>
    <t>dryer_energy</t>
  </si>
  <si>
    <r>
      <t xml:space="preserve">enter </t>
    </r>
    <r>
      <rPr>
        <b/>
        <sz val="9"/>
        <color theme="1"/>
        <rFont val="Calibri Light"/>
        <family val="2"/>
        <scheme val="major"/>
      </rPr>
      <t>1</t>
    </r>
    <r>
      <rPr>
        <sz val="9"/>
        <color theme="1"/>
        <rFont val="Calibri Light"/>
        <family val="2"/>
        <scheme val="major"/>
      </rPr>
      <t>.meat in some meal, 2. vegeterian, 3. vegan</t>
    </r>
  </si>
  <si>
    <t>Reduce meat/dairy consumption</t>
  </si>
  <si>
    <t>Buy more locally produced goods</t>
  </si>
  <si>
    <t>Current Emissions (as reported in the first section)</t>
  </si>
  <si>
    <t>Amount of GHG emissions displaced due to the action taken</t>
  </si>
  <si>
    <t>Amount of dollars saved due to the actions taken</t>
  </si>
  <si>
    <t>New GHG emission total after actions taken</t>
  </si>
  <si>
    <t>or</t>
  </si>
  <si>
    <t>Replace your gasoline/diesel vehicle with PHEV/EV</t>
  </si>
  <si>
    <t>Enter mileage (miles)</t>
  </si>
  <si>
    <r>
      <t xml:space="preserve">Enter </t>
    </r>
    <r>
      <rPr>
        <b/>
        <sz val="9"/>
        <color theme="1"/>
        <rFont val="Calibri Light"/>
        <family val="2"/>
        <scheme val="major"/>
      </rPr>
      <t>1</t>
    </r>
    <r>
      <rPr>
        <sz val="9"/>
        <color theme="1"/>
        <rFont val="Calibri Light"/>
        <family val="2"/>
        <scheme val="major"/>
      </rPr>
      <t xml:space="preserve"> for Car, </t>
    </r>
    <r>
      <rPr>
        <b/>
        <sz val="9"/>
        <color theme="1"/>
        <rFont val="Calibri Light"/>
        <family val="2"/>
        <scheme val="major"/>
      </rPr>
      <t>2</t>
    </r>
    <r>
      <rPr>
        <sz val="9"/>
        <color theme="1"/>
        <rFont val="Calibri Light"/>
        <family val="2"/>
        <scheme val="major"/>
      </rPr>
      <t xml:space="preserve"> for Bus/Train, </t>
    </r>
    <r>
      <rPr>
        <b/>
        <sz val="9"/>
        <color theme="1"/>
        <rFont val="Calibri Light"/>
        <family val="2"/>
        <scheme val="major"/>
      </rPr>
      <t>3</t>
    </r>
    <r>
      <rPr>
        <sz val="9"/>
        <color theme="1"/>
        <rFont val="Calibri Light"/>
        <family val="2"/>
        <scheme val="major"/>
      </rPr>
      <t xml:space="preserve"> for Motocycle</t>
    </r>
  </si>
  <si>
    <r>
      <t xml:space="preserve">Enter </t>
    </r>
    <r>
      <rPr>
        <b/>
        <sz val="9"/>
        <color theme="1"/>
        <rFont val="Calibri Light"/>
        <family val="2"/>
        <scheme val="major"/>
      </rPr>
      <t>1</t>
    </r>
    <r>
      <rPr>
        <sz val="9"/>
        <color theme="1"/>
        <rFont val="Calibri Light"/>
        <family val="2"/>
        <scheme val="major"/>
      </rPr>
      <t xml:space="preserve"> for Gasoline, </t>
    </r>
    <r>
      <rPr>
        <b/>
        <sz val="9"/>
        <color theme="1"/>
        <rFont val="Calibri Light"/>
        <family val="2"/>
        <scheme val="major"/>
      </rPr>
      <t>2</t>
    </r>
    <r>
      <rPr>
        <sz val="9"/>
        <color theme="1"/>
        <rFont val="Calibri Light"/>
        <family val="2"/>
        <scheme val="major"/>
      </rPr>
      <t xml:space="preserve"> for Diesel, </t>
    </r>
    <r>
      <rPr>
        <b/>
        <sz val="9"/>
        <color theme="1"/>
        <rFont val="Calibri Light"/>
        <family val="2"/>
        <scheme val="major"/>
      </rPr>
      <t>3</t>
    </r>
    <r>
      <rPr>
        <sz val="9"/>
        <color theme="1"/>
        <rFont val="Calibri Light"/>
        <family val="2"/>
        <scheme val="major"/>
      </rPr>
      <t xml:space="preserve"> for Hybrid, </t>
    </r>
    <r>
      <rPr>
        <b/>
        <sz val="9"/>
        <color theme="1"/>
        <rFont val="Calibri Light"/>
        <family val="2"/>
        <scheme val="major"/>
      </rPr>
      <t>4</t>
    </r>
    <r>
      <rPr>
        <sz val="9"/>
        <color theme="1"/>
        <rFont val="Calibri Light"/>
        <family val="2"/>
        <scheme val="major"/>
      </rPr>
      <t xml:space="preserve"> for electric</t>
    </r>
  </si>
  <si>
    <r>
      <t xml:space="preserve">Enter </t>
    </r>
    <r>
      <rPr>
        <b/>
        <sz val="9"/>
        <color theme="1"/>
        <rFont val="Calibri Light"/>
        <family val="2"/>
        <scheme val="major"/>
      </rPr>
      <t>1</t>
    </r>
    <r>
      <rPr>
        <sz val="9"/>
        <color theme="1"/>
        <rFont val="Calibri Light"/>
        <family val="2"/>
        <scheme val="major"/>
      </rPr>
      <t xml:space="preserve"> for Short round-trips (&lt;300 miles), Enter </t>
    </r>
    <r>
      <rPr>
        <b/>
        <sz val="9"/>
        <color theme="1"/>
        <rFont val="Calibri Light"/>
        <family val="2"/>
        <scheme val="major"/>
      </rPr>
      <t>2</t>
    </r>
    <r>
      <rPr>
        <sz val="9"/>
        <color theme="1"/>
        <rFont val="Calibri Light"/>
        <family val="2"/>
        <scheme val="major"/>
      </rPr>
      <t xml:space="preserve"> for Medium round-trip (300 - 2300 miles), Enter </t>
    </r>
    <r>
      <rPr>
        <b/>
        <sz val="9"/>
        <color theme="1"/>
        <rFont val="Calibri Light"/>
        <family val="2"/>
        <scheme val="major"/>
      </rPr>
      <t>3</t>
    </r>
    <r>
      <rPr>
        <sz val="9"/>
        <color theme="1"/>
        <rFont val="Calibri Light"/>
        <family val="2"/>
        <scheme val="major"/>
      </rPr>
      <t xml:space="preserve"> for Very Long round-trip (&gt;= 2300miles)</t>
    </r>
  </si>
  <si>
    <r>
      <t xml:space="preserve">Enter </t>
    </r>
    <r>
      <rPr>
        <b/>
        <sz val="9"/>
        <color theme="1"/>
        <rFont val="Calibri Light"/>
        <family val="2"/>
        <scheme val="major"/>
      </rPr>
      <t>1</t>
    </r>
    <r>
      <rPr>
        <sz val="9"/>
        <color theme="1"/>
        <rFont val="Calibri Light"/>
        <family val="2"/>
        <scheme val="major"/>
      </rPr>
      <t xml:space="preserve"> for dollars,
</t>
    </r>
    <r>
      <rPr>
        <b/>
        <sz val="9"/>
        <color theme="1"/>
        <rFont val="Calibri Light"/>
        <family val="2"/>
        <scheme val="major"/>
      </rPr>
      <t>2</t>
    </r>
    <r>
      <rPr>
        <sz val="9"/>
        <color theme="1"/>
        <rFont val="Calibri Light"/>
        <family val="2"/>
        <scheme val="major"/>
      </rPr>
      <t xml:space="preserve"> for thousand cubic feet,
</t>
    </r>
    <r>
      <rPr>
        <b/>
        <sz val="9"/>
        <color theme="1"/>
        <rFont val="Calibri Light"/>
        <family val="2"/>
        <scheme val="major"/>
      </rPr>
      <t>3</t>
    </r>
    <r>
      <rPr>
        <sz val="9"/>
        <color theme="1"/>
        <rFont val="Calibri Light"/>
        <family val="2"/>
        <scheme val="major"/>
      </rPr>
      <t xml:space="preserve"> for therms</t>
    </r>
  </si>
  <si>
    <r>
      <t xml:space="preserve">Enter </t>
    </r>
    <r>
      <rPr>
        <b/>
        <sz val="9"/>
        <color theme="1"/>
        <rFont val="Calibri Light"/>
        <family val="2"/>
        <scheme val="major"/>
      </rPr>
      <t>1</t>
    </r>
    <r>
      <rPr>
        <sz val="9"/>
        <color theme="1"/>
        <rFont val="Calibri Light"/>
        <family val="2"/>
        <scheme val="major"/>
      </rPr>
      <t xml:space="preserve"> for yes,</t>
    </r>
    <r>
      <rPr>
        <b/>
        <sz val="9"/>
        <color theme="1"/>
        <rFont val="Calibri Light"/>
        <family val="2"/>
        <scheme val="major"/>
      </rPr>
      <t>2</t>
    </r>
    <r>
      <rPr>
        <sz val="9"/>
        <color theme="1"/>
        <rFont val="Calibri Light"/>
        <family val="2"/>
        <scheme val="major"/>
      </rPr>
      <t xml:space="preserve"> for no</t>
    </r>
  </si>
  <si>
    <r>
      <t xml:space="preserve">Enter </t>
    </r>
    <r>
      <rPr>
        <b/>
        <sz val="9"/>
        <color theme="1"/>
        <rFont val="Calibri Light"/>
        <family val="2"/>
        <scheme val="major"/>
      </rPr>
      <t>1</t>
    </r>
    <r>
      <rPr>
        <sz val="9"/>
        <color theme="1"/>
        <rFont val="Calibri Light"/>
        <family val="2"/>
        <scheme val="major"/>
      </rPr>
      <t xml:space="preserve"> for dollars, </t>
    </r>
    <r>
      <rPr>
        <b/>
        <sz val="9"/>
        <color theme="1"/>
        <rFont val="Calibri Light"/>
        <family val="2"/>
        <scheme val="major"/>
      </rPr>
      <t>2</t>
    </r>
    <r>
      <rPr>
        <sz val="9"/>
        <color theme="1"/>
        <rFont val="Calibri Light"/>
        <family val="2"/>
        <scheme val="major"/>
      </rPr>
      <t xml:space="preserve"> for kilowatt-hours</t>
    </r>
  </si>
  <si>
    <r>
      <t xml:space="preserve">Enter </t>
    </r>
    <r>
      <rPr>
        <b/>
        <sz val="9"/>
        <color theme="1"/>
        <rFont val="Calibri Light"/>
        <family val="2"/>
        <scheme val="major"/>
      </rPr>
      <t>1</t>
    </r>
    <r>
      <rPr>
        <sz val="9"/>
        <color theme="1"/>
        <rFont val="Calibri Light"/>
        <family val="2"/>
        <scheme val="major"/>
      </rPr>
      <t xml:space="preserve"> for dollars, </t>
    </r>
    <r>
      <rPr>
        <b/>
        <sz val="9"/>
        <color theme="1"/>
        <rFont val="Calibri Light"/>
        <family val="2"/>
        <scheme val="major"/>
      </rPr>
      <t>2</t>
    </r>
    <r>
      <rPr>
        <sz val="9"/>
        <color theme="1"/>
        <rFont val="Calibri Light"/>
        <family val="2"/>
        <scheme val="major"/>
      </rPr>
      <t xml:space="preserve"> for gallons</t>
    </r>
  </si>
  <si>
    <r>
      <t xml:space="preserve">Enter </t>
    </r>
    <r>
      <rPr>
        <b/>
        <sz val="9"/>
        <color theme="1"/>
        <rFont val="Calibri Light"/>
        <family val="2"/>
        <scheme val="major"/>
      </rPr>
      <t>1</t>
    </r>
    <r>
      <rPr>
        <sz val="9"/>
        <color theme="1"/>
        <rFont val="Calibri Light"/>
        <family val="2"/>
        <scheme val="major"/>
      </rPr>
      <t xml:space="preserve"> for Always, </t>
    </r>
    <r>
      <rPr>
        <b/>
        <sz val="9"/>
        <color theme="1"/>
        <rFont val="Calibri Light"/>
        <family val="2"/>
        <scheme val="major"/>
      </rPr>
      <t>2</t>
    </r>
    <r>
      <rPr>
        <sz val="9"/>
        <color theme="1"/>
        <rFont val="Calibri Light"/>
        <family val="2"/>
        <scheme val="major"/>
      </rPr>
      <t xml:space="preserve"> for Sometimes; </t>
    </r>
    <r>
      <rPr>
        <b/>
        <sz val="9"/>
        <color theme="1"/>
        <rFont val="Calibri Light"/>
        <family val="2"/>
        <scheme val="major"/>
      </rPr>
      <t>3</t>
    </r>
    <r>
      <rPr>
        <sz val="9"/>
        <color theme="1"/>
        <rFont val="Calibri Light"/>
        <family val="2"/>
        <scheme val="major"/>
      </rPr>
      <t xml:space="preserve"> for I don’t know</t>
    </r>
  </si>
  <si>
    <r>
      <t xml:space="preserve">Enter </t>
    </r>
    <r>
      <rPr>
        <b/>
        <sz val="9"/>
        <color theme="1"/>
        <rFont val="Calibri Light"/>
        <family val="2"/>
        <scheme val="major"/>
      </rPr>
      <t>1</t>
    </r>
    <r>
      <rPr>
        <sz val="9"/>
        <color theme="1"/>
        <rFont val="Calibri Light"/>
        <family val="2"/>
        <scheme val="major"/>
      </rPr>
      <t xml:space="preserve"> for No, </t>
    </r>
    <r>
      <rPr>
        <b/>
        <sz val="9"/>
        <color theme="1"/>
        <rFont val="Calibri Light"/>
        <family val="2"/>
        <scheme val="major"/>
      </rPr>
      <t>2</t>
    </r>
    <r>
      <rPr>
        <sz val="9"/>
        <color theme="1"/>
        <rFont val="Calibri Light"/>
        <family val="2"/>
        <scheme val="major"/>
      </rPr>
      <t xml:space="preserve"> for black coffee, </t>
    </r>
    <r>
      <rPr>
        <b/>
        <sz val="9"/>
        <color theme="1"/>
        <rFont val="Calibri Light"/>
        <family val="2"/>
        <scheme val="major"/>
      </rPr>
      <t>3</t>
    </r>
    <r>
      <rPr>
        <sz val="9"/>
        <color theme="1"/>
        <rFont val="Calibri Light"/>
        <family val="2"/>
        <scheme val="major"/>
      </rPr>
      <t xml:space="preserve"> for latte</t>
    </r>
  </si>
  <si>
    <r>
      <t xml:space="preserve">Enter </t>
    </r>
    <r>
      <rPr>
        <b/>
        <sz val="9"/>
        <color theme="1"/>
        <rFont val="Calibri Light"/>
        <family val="2"/>
        <scheme val="major"/>
      </rPr>
      <t>1</t>
    </r>
    <r>
      <rPr>
        <sz val="9"/>
        <color theme="1"/>
        <rFont val="Calibri Light"/>
        <family val="2"/>
        <scheme val="major"/>
      </rPr>
      <t xml:space="preserve"> for 1 cup/week, </t>
    </r>
    <r>
      <rPr>
        <b/>
        <sz val="9"/>
        <color theme="1"/>
        <rFont val="Calibri Light"/>
        <family val="2"/>
        <scheme val="major"/>
      </rPr>
      <t>2</t>
    </r>
    <r>
      <rPr>
        <sz val="9"/>
        <color theme="1"/>
        <rFont val="Calibri Light"/>
        <family val="2"/>
        <scheme val="major"/>
      </rPr>
      <t xml:space="preserve"> for 1 cup/day, </t>
    </r>
    <r>
      <rPr>
        <b/>
        <sz val="9"/>
        <color theme="1"/>
        <rFont val="Calibri Light"/>
        <family val="2"/>
        <scheme val="major"/>
      </rPr>
      <t>3</t>
    </r>
    <r>
      <rPr>
        <sz val="9"/>
        <color theme="1"/>
        <rFont val="Calibri Light"/>
        <family val="2"/>
        <scheme val="major"/>
      </rPr>
      <t xml:space="preserve"> for 3 cups/day</t>
    </r>
  </si>
  <si>
    <r>
      <t xml:space="preserve">Enter </t>
    </r>
    <r>
      <rPr>
        <b/>
        <sz val="9"/>
        <color theme="1"/>
        <rFont val="Calibri Light"/>
        <family val="2"/>
        <scheme val="major"/>
      </rPr>
      <t>1</t>
    </r>
    <r>
      <rPr>
        <sz val="9"/>
        <color theme="1"/>
        <rFont val="Calibri Light"/>
        <family val="2"/>
        <scheme val="major"/>
      </rPr>
      <t xml:space="preserve"> for Beef, Enter </t>
    </r>
    <r>
      <rPr>
        <b/>
        <sz val="9"/>
        <color theme="1"/>
        <rFont val="Calibri Light"/>
        <family val="2"/>
        <scheme val="major"/>
      </rPr>
      <t>2</t>
    </r>
    <r>
      <rPr>
        <sz val="9"/>
        <color theme="1"/>
        <rFont val="Calibri Light"/>
        <family val="2"/>
        <scheme val="major"/>
      </rPr>
      <t xml:space="preserve"> for Pork, Enter </t>
    </r>
    <r>
      <rPr>
        <b/>
        <sz val="9"/>
        <color theme="1"/>
        <rFont val="Calibri Light"/>
        <family val="2"/>
        <scheme val="major"/>
      </rPr>
      <t>3</t>
    </r>
    <r>
      <rPr>
        <sz val="9"/>
        <color theme="1"/>
        <rFont val="Calibri Light"/>
        <family val="2"/>
        <scheme val="major"/>
      </rPr>
      <t xml:space="preserve"> for Poultry</t>
    </r>
  </si>
  <si>
    <t>TAKE ACTIONS TO REDUCE YOUR EMISSIONS</t>
  </si>
  <si>
    <t>AT HOME</t>
  </si>
  <si>
    <r>
      <t xml:space="preserve">Enter </t>
    </r>
    <r>
      <rPr>
        <b/>
        <sz val="9"/>
        <color theme="1"/>
        <rFont val="Calibri Light"/>
        <family val="2"/>
        <scheme val="major"/>
      </rPr>
      <t>1</t>
    </r>
    <r>
      <rPr>
        <sz val="9"/>
        <color theme="1"/>
        <rFont val="Calibri Light"/>
        <family val="2"/>
        <scheme val="major"/>
      </rPr>
      <t xml:space="preserve"> for Meat in every meal, Enter </t>
    </r>
    <r>
      <rPr>
        <b/>
        <sz val="9"/>
        <color theme="1"/>
        <rFont val="Calibri Light"/>
        <family val="2"/>
        <scheme val="major"/>
      </rPr>
      <t>2</t>
    </r>
    <r>
      <rPr>
        <sz val="9"/>
        <color theme="1"/>
        <rFont val="Calibri Light"/>
        <family val="2"/>
        <scheme val="major"/>
      </rPr>
      <t xml:space="preserve"> for Meat in some meals, Enter </t>
    </r>
    <r>
      <rPr>
        <b/>
        <sz val="9"/>
        <color theme="1"/>
        <rFont val="Calibri Light"/>
        <family val="2"/>
        <scheme val="major"/>
      </rPr>
      <t>3</t>
    </r>
    <r>
      <rPr>
        <sz val="9"/>
        <color theme="1"/>
        <rFont val="Calibri Light"/>
        <family val="2"/>
        <scheme val="major"/>
      </rPr>
      <t xml:space="preserve"> for Vegetarian, Enter </t>
    </r>
    <r>
      <rPr>
        <b/>
        <sz val="9"/>
        <color theme="1"/>
        <rFont val="Calibri Light"/>
        <family val="2"/>
        <scheme val="major"/>
      </rPr>
      <t>4</t>
    </r>
    <r>
      <rPr>
        <sz val="9"/>
        <color theme="1"/>
        <rFont val="Calibri Light"/>
        <family val="2"/>
        <scheme val="major"/>
      </rPr>
      <t xml:space="preserve"> for Vegan</t>
    </r>
  </si>
  <si>
    <t>Reduce your mileage by</t>
  </si>
  <si>
    <t>Use cold water to wash your clothes</t>
  </si>
  <si>
    <t>Air drying clothes</t>
  </si>
  <si>
    <t>Start to recycle waste  you haven't been recycling</t>
  </si>
  <si>
    <r>
      <t xml:space="preserve">Enter </t>
    </r>
    <r>
      <rPr>
        <b/>
        <sz val="9"/>
        <color theme="1"/>
        <rFont val="Calibri Light"/>
        <family val="2"/>
        <scheme val="major"/>
      </rPr>
      <t>1</t>
    </r>
    <r>
      <rPr>
        <sz val="9"/>
        <color theme="1"/>
        <rFont val="Calibri Light"/>
        <family val="2"/>
        <scheme val="major"/>
      </rPr>
      <t xml:space="preserve"> for miles per week, </t>
    </r>
    <r>
      <rPr>
        <b/>
        <sz val="9"/>
        <color theme="1"/>
        <rFont val="Calibri Light"/>
        <family val="2"/>
        <scheme val="major"/>
      </rPr>
      <t>2</t>
    </r>
    <r>
      <rPr>
        <sz val="9"/>
        <color theme="1"/>
        <rFont val="Calibri Light"/>
        <family val="2"/>
        <scheme val="major"/>
      </rPr>
      <t xml:space="preserve"> for miles per month</t>
    </r>
  </si>
  <si>
    <t>260 is average for a week, 1125 is average for a month</t>
  </si>
  <si>
    <t>Pounds of carbon dioxide/month</t>
  </si>
  <si>
    <t>How many miles did you fly this year?</t>
  </si>
  <si>
    <t>232lbs is about average for a household of one person over a month.</t>
  </si>
  <si>
    <t>Pounds of carbon dioxide equivalent/month</t>
  </si>
  <si>
    <t>401 lbs is about average for a household of one person over a month.</t>
  </si>
  <si>
    <t>190 lbs is about average for a household of one person over a month.</t>
  </si>
  <si>
    <t>57 lbs is about average for a household of one person/month.</t>
  </si>
  <si>
    <t>average emissions per person are about 1,800 lbs per month</t>
  </si>
  <si>
    <t>User Guide</t>
  </si>
  <si>
    <t>Based on input data, the estimated carbon emission for each section is displayed in the pink coloured cells.</t>
  </si>
  <si>
    <t>Fill in data into the green coloured cells.</t>
  </si>
  <si>
    <t>Your total estimated emission is displayed here</t>
  </si>
  <si>
    <t>Click below to calculate your estimated carbon emission for a month.</t>
  </si>
  <si>
    <t>Click below to see more information about your estimated emission</t>
  </si>
  <si>
    <t>Learn more about Zero Net Emission here</t>
  </si>
  <si>
    <t>You can take futher steps to reduce your average emission below.</t>
  </si>
  <si>
    <t>Do you have questions or need help with the calculator?</t>
  </si>
  <si>
    <r>
      <t xml:space="preserve">enter </t>
    </r>
    <r>
      <rPr>
        <b/>
        <sz val="9"/>
        <rFont val="Calibri Light"/>
        <family val="2"/>
        <scheme val="major"/>
      </rPr>
      <t>1</t>
    </r>
    <r>
      <rPr>
        <sz val="9"/>
        <rFont val="Calibri Light"/>
        <family val="2"/>
        <scheme val="major"/>
      </rPr>
      <t xml:space="preserve"> for yes, </t>
    </r>
    <r>
      <rPr>
        <b/>
        <sz val="9"/>
        <rFont val="Calibri Light"/>
        <family val="2"/>
        <scheme val="major"/>
      </rPr>
      <t>2</t>
    </r>
    <r>
      <rPr>
        <sz val="9"/>
        <rFont val="Calibri Light"/>
        <family val="2"/>
        <scheme val="major"/>
      </rPr>
      <t xml:space="preserve"> for no, and </t>
    </r>
    <r>
      <rPr>
        <b/>
        <sz val="9"/>
        <rFont val="Calibri Light"/>
        <family val="2"/>
        <scheme val="major"/>
      </rPr>
      <t>3</t>
    </r>
    <r>
      <rPr>
        <sz val="9"/>
        <rFont val="Calibri Light"/>
        <family val="2"/>
        <scheme val="major"/>
      </rPr>
      <t xml:space="preserve"> if you're already doing this.</t>
    </r>
  </si>
  <si>
    <t>Amount saved in a month if action is taken</t>
  </si>
  <si>
    <t>Offset in a month if action is taken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</si>
</sst>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"/>
    <numFmt numFmtId="166" formatCode="0_);\(0\)"/>
  </numFmts>
  <fonts count="1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0"/>
      <name val="Arial"/>
      <family val="2"/>
    </font>
    <font>
      <b/>
      <sz val="10"/>
      <name val="Geneva"/>
    </font>
    <font>
      <sz val="9"/>
      <name val="Calibri Light"/>
      <family val="2"/>
      <scheme val="maj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55555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73">
    <xf numFmtId="0" fontId="0" fillId="0" borderId="0" xfId="0"/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4" borderId="1" xfId="0" applyFont="1" applyFill="1" applyBorder="1" applyAlignment="1" applyProtection="1">
      <alignment vertical="center" wrapText="1"/>
      <protection locked="0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4" borderId="1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9" fontId="3" fillId="4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0" fontId="9" fillId="0" borderId="0" xfId="1" applyFont="1" applyFill="1" applyAlignment="1" applyProtection="1">
      <alignment horizontal="left" vertical="center" wrapText="1"/>
      <protection locked="0"/>
    </xf>
    <xf numFmtId="0" fontId="8" fillId="0" borderId="0" xfId="1" applyFont="1" applyFill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1" fillId="0" borderId="0" xfId="1" applyFont="1" applyFill="1" applyAlignment="1" applyProtection="1">
      <alignment vertical="top" wrapText="1"/>
      <protection locked="0"/>
    </xf>
    <xf numFmtId="0" fontId="11" fillId="0" borderId="0" xfId="1" applyFont="1" applyFill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6" borderId="0" xfId="0" applyFont="1" applyFill="1" applyBorder="1" applyAlignment="1" applyProtection="1">
      <alignment vertical="center" wrapText="1"/>
      <protection locked="0"/>
    </xf>
    <xf numFmtId="0" fontId="0" fillId="6" borderId="0" xfId="0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165" fontId="3" fillId="0" borderId="0" xfId="0" applyNumberFormat="1" applyFont="1" applyBorder="1" applyAlignment="1" applyProtection="1">
      <alignment vertical="center" wrapText="1"/>
      <protection locked="0"/>
    </xf>
    <xf numFmtId="1" fontId="3" fillId="6" borderId="0" xfId="0" applyNumberFormat="1" applyFont="1" applyFill="1" applyBorder="1" applyAlignment="1" applyProtection="1">
      <alignment vertical="center" wrapText="1"/>
      <protection locked="0"/>
    </xf>
    <xf numFmtId="166" fontId="9" fillId="0" borderId="0" xfId="1" applyNumberFormat="1" applyFont="1" applyBorder="1" applyAlignment="1" applyProtection="1">
      <alignment horizontal="left" vertical="top" wrapText="1"/>
      <protection locked="0"/>
    </xf>
    <xf numFmtId="0" fontId="9" fillId="0" borderId="0" xfId="1" applyFont="1" applyFill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9" fontId="0" fillId="4" borderId="1" xfId="3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/>
    <xf numFmtId="0" fontId="0" fillId="0" borderId="0" xfId="0" applyNumberFormat="1" applyProtection="1"/>
    <xf numFmtId="8" fontId="0" fillId="0" borderId="0" xfId="0" applyNumberFormat="1" applyProtection="1"/>
    <xf numFmtId="2" fontId="0" fillId="0" borderId="0" xfId="0" applyNumberFormat="1" applyProtection="1"/>
    <xf numFmtId="0" fontId="1" fillId="0" borderId="0" xfId="0" applyFont="1" applyProtection="1"/>
    <xf numFmtId="164" fontId="0" fillId="0" borderId="0" xfId="0" applyNumberFormat="1" applyProtection="1"/>
    <xf numFmtId="44" fontId="0" fillId="0" borderId="0" xfId="2" applyFont="1" applyProtection="1"/>
    <xf numFmtId="0" fontId="0" fillId="0" borderId="0" xfId="2" applyNumberFormat="1" applyFont="1" applyProtection="1"/>
    <xf numFmtId="0" fontId="2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0" fillId="0" borderId="0" xfId="0" applyAlignment="1">
      <alignment horizontal="center"/>
    </xf>
    <xf numFmtId="0" fontId="16" fillId="0" borderId="0" xfId="0" applyFont="1"/>
    <xf numFmtId="0" fontId="6" fillId="0" borderId="0" xfId="0" applyFont="1" applyAlignment="1" applyProtection="1">
      <alignment vertical="top"/>
      <protection locked="0"/>
    </xf>
    <xf numFmtId="0" fontId="17" fillId="0" borderId="0" xfId="4"/>
    <xf numFmtId="0" fontId="18" fillId="0" borderId="0" xfId="0" applyFont="1"/>
    <xf numFmtId="0" fontId="15" fillId="0" borderId="0" xfId="0" applyFont="1"/>
    <xf numFmtId="0" fontId="0" fillId="0" borderId="0" xfId="0" applyAlignment="1" applyProtection="1">
      <alignment vertical="center" wrapText="1"/>
      <protection hidden="1"/>
    </xf>
    <xf numFmtId="165" fontId="3" fillId="3" borderId="1" xfId="0" applyNumberFormat="1" applyFont="1" applyFill="1" applyBorder="1" applyAlignment="1" applyProtection="1">
      <alignment vertical="center" wrapText="1"/>
      <protection hidden="1"/>
    </xf>
    <xf numFmtId="165" fontId="4" fillId="3" borderId="1" xfId="0" applyNumberFormat="1" applyFont="1" applyFill="1" applyBorder="1" applyAlignment="1" applyProtection="1">
      <alignment vertical="center" wrapText="1"/>
      <protection hidden="1"/>
    </xf>
    <xf numFmtId="1" fontId="3" fillId="3" borderId="1" xfId="0" applyNumberFormat="1" applyFont="1" applyFill="1" applyBorder="1" applyAlignment="1" applyProtection="1">
      <alignment vertical="center" wrapText="1"/>
      <protection hidden="1"/>
    </xf>
    <xf numFmtId="1" fontId="2" fillId="3" borderId="1" xfId="0" applyNumberFormat="1" applyFont="1" applyFill="1" applyBorder="1" applyAlignment="1" applyProtection="1">
      <alignment vertical="center" wrapText="1"/>
      <protection hidden="1"/>
    </xf>
    <xf numFmtId="0" fontId="3" fillId="3" borderId="1" xfId="0" applyFont="1" applyFill="1" applyBorder="1" applyAlignment="1" applyProtection="1">
      <alignment vertical="center" wrapText="1"/>
      <protection hidden="1"/>
    </xf>
    <xf numFmtId="0" fontId="0" fillId="3" borderId="1" xfId="0" applyFill="1" applyBorder="1" applyAlignment="1" applyProtection="1">
      <alignment vertical="center" wrapText="1"/>
      <protection hidden="1"/>
    </xf>
    <xf numFmtId="0" fontId="0" fillId="3" borderId="1" xfId="0" applyFont="1" applyFill="1" applyBorder="1" applyAlignment="1" applyProtection="1">
      <alignment vertical="center" wrapText="1"/>
      <protection hidden="1"/>
    </xf>
    <xf numFmtId="1" fontId="4" fillId="3" borderId="1" xfId="0" applyNumberFormat="1" applyFont="1" applyFill="1" applyBorder="1" applyAlignment="1" applyProtection="1">
      <alignment vertical="center" wrapText="1"/>
      <protection hidden="1"/>
    </xf>
    <xf numFmtId="1" fontId="0" fillId="3" borderId="1" xfId="0" applyNumberFormat="1" applyFill="1" applyBorder="1" applyAlignment="1" applyProtection="1">
      <alignment vertical="center" wrapText="1"/>
      <protection hidden="1"/>
    </xf>
    <xf numFmtId="9" fontId="0" fillId="3" borderId="1" xfId="3" applyFont="1" applyFill="1" applyBorder="1" applyAlignment="1" applyProtection="1">
      <alignment vertical="center" wrapText="1"/>
      <protection hidden="1"/>
    </xf>
    <xf numFmtId="164" fontId="0" fillId="3" borderId="1" xfId="0" applyNumberFormat="1" applyFill="1" applyBorder="1" applyAlignment="1" applyProtection="1">
      <alignment vertical="center" wrapText="1"/>
      <protection hidden="1"/>
    </xf>
    <xf numFmtId="164" fontId="0" fillId="3" borderId="1" xfId="2" applyNumberFormat="1" applyFont="1" applyFill="1" applyBorder="1" applyAlignment="1" applyProtection="1">
      <alignment vertical="center" wrapText="1"/>
      <protection hidden="1"/>
    </xf>
    <xf numFmtId="165" fontId="0" fillId="3" borderId="1" xfId="0" applyNumberFormat="1" applyFill="1" applyBorder="1" applyAlignment="1" applyProtection="1">
      <alignment vertical="center" wrapText="1"/>
      <protection hidden="1"/>
    </xf>
    <xf numFmtId="10" fontId="0" fillId="3" borderId="1" xfId="3" applyNumberFormat="1" applyFont="1" applyFill="1" applyBorder="1" applyAlignment="1" applyProtection="1">
      <alignment vertical="center" wrapText="1"/>
      <protection hidden="1"/>
    </xf>
    <xf numFmtId="10" fontId="0" fillId="3" borderId="1" xfId="0" applyNumberFormat="1" applyFill="1" applyBorder="1" applyAlignment="1" applyProtection="1">
      <alignment vertical="center" wrapText="1"/>
      <protection hidden="1"/>
    </xf>
    <xf numFmtId="164" fontId="0" fillId="3" borderId="1" xfId="0" applyNumberFormat="1" applyFont="1" applyFill="1" applyBorder="1" applyAlignment="1" applyProtection="1">
      <alignment vertical="center" wrapText="1"/>
      <protection hidden="1"/>
    </xf>
  </cellXfs>
  <cellStyles count="5">
    <cellStyle name="Currency" xfId="2" builtinId="4"/>
    <cellStyle name="Hyperlink" xfId="4" builtinId="8"/>
    <cellStyle name="Normal" xfId="0" builtinId="0"/>
    <cellStyle name="Normal_Updated GHG Calculator 9-19-06 ABB4" xfId="1" xr:uid="{00000000-0005-0000-0000-000003000000}"/>
    <cellStyle name="Percent" xfId="3" builtinId="5"/>
  </cellStyles>
  <dxfs count="0"/>
  <tableStyles count="0" defaultTableStyle="TableStyleMedium2" defaultPivotStyle="PivotStyleLight16"/>
  <colors>
    <mruColors>
      <color rgb="FFFF33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Total Carbon Emission'!D8"/><Relationship Id="rId2" Type="http://schemas.openxmlformats.org/officeDocument/2006/relationships/hyperlink" Target="#'Actions to Reduce Emission'!A1"/><Relationship Id="rId1" Type="http://schemas.openxmlformats.org/officeDocument/2006/relationships/hyperlink" Target="#'Carbon Tracker'!A1"/><Relationship Id="rId4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troduction!G4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troduction!G4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troduction!G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66675</xdr:colOff>
      <xdr:row>6</xdr:row>
      <xdr:rowOff>29860</xdr:rowOff>
    </xdr:from>
    <xdr:ext cx="2247587" cy="292704"/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762250" y="1572910"/>
          <a:ext cx="2247587" cy="292704"/>
        </a:xfrm>
        <a:prstGeom prst="roundRect">
          <a:avLst/>
        </a:prstGeom>
        <a:gradFill flip="none" rotWithShape="1">
          <a:gsLst>
            <a:gs pos="0">
              <a:schemeClr val="accent1">
                <a:lumMod val="67000"/>
              </a:schemeClr>
            </a:gs>
            <a:gs pos="48000">
              <a:schemeClr val="accent1">
                <a:lumMod val="97000"/>
                <a:lumOff val="3000"/>
              </a:schemeClr>
            </a:gs>
            <a:gs pos="100000">
              <a:schemeClr val="accent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wrap="none" rtlCol="0" anchor="ctr" anchorCtr="1">
          <a:spAutoFit/>
        </a:bodyPr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Click</a:t>
          </a:r>
          <a:r>
            <a:rPr lang="en-U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to Track Your C</a:t>
          </a:r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arbon</a:t>
          </a:r>
          <a:r>
            <a:rPr lang="en-U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</a:t>
          </a:r>
          <a:r>
            <a:rPr lang="en-US" sz="1100" b="0" cap="none" spc="0" baseline="0">
              <a:ln w="0">
                <a:noFill/>
              </a:ln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Emission</a:t>
          </a:r>
          <a:endParaRPr lang="en-US" sz="1100" b="0" cap="none" spc="0">
            <a:ln w="0">
              <a:noFill/>
            </a:ln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38100</xdr:colOff>
      <xdr:row>11</xdr:row>
      <xdr:rowOff>48910</xdr:rowOff>
    </xdr:from>
    <xdr:ext cx="2833486" cy="292704"/>
    <xdr:sp macro="" textlink="">
      <xdr:nvSpPr>
        <xdr:cNvPr id="3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733675" y="2544460"/>
          <a:ext cx="2833486" cy="292704"/>
        </a:xfrm>
        <a:prstGeom prst="roundRect">
          <a:avLst/>
        </a:prstGeom>
        <a:gradFill flip="none" rotWithShape="1">
          <a:gsLst>
            <a:gs pos="0">
              <a:schemeClr val="accent1">
                <a:lumMod val="67000"/>
              </a:schemeClr>
            </a:gs>
            <a:gs pos="48000">
              <a:schemeClr val="accent1">
                <a:lumMod val="97000"/>
                <a:lumOff val="3000"/>
              </a:schemeClr>
            </a:gs>
            <a:gs pos="100000">
              <a:schemeClr val="accent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wrap="none" rtlCol="0" anchor="ctr" anchorCtr="1">
          <a:spAutoFit/>
        </a:bodyPr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Click to Take</a:t>
          </a:r>
          <a:r>
            <a:rPr lang="en-U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Actions to Reduce Your Emission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4</xdr:col>
      <xdr:colOff>57150</xdr:colOff>
      <xdr:row>16</xdr:row>
      <xdr:rowOff>87010</xdr:rowOff>
    </xdr:from>
    <xdr:to>
      <xdr:col>7</xdr:col>
      <xdr:colOff>152400</xdr:colOff>
      <xdr:row>19</xdr:row>
      <xdr:rowOff>47626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752725" y="3535060"/>
          <a:ext cx="1924050" cy="532116"/>
        </a:xfrm>
        <a:prstGeom prst="roundRect">
          <a:avLst/>
        </a:prstGeom>
        <a:gradFill flip="none" rotWithShape="1">
          <a:gsLst>
            <a:gs pos="0">
              <a:schemeClr val="accent1">
                <a:lumMod val="67000"/>
              </a:schemeClr>
            </a:gs>
            <a:gs pos="48000">
              <a:schemeClr val="accent1">
                <a:lumMod val="97000"/>
                <a:lumOff val="3000"/>
              </a:schemeClr>
            </a:gs>
            <a:gs pos="100000">
              <a:schemeClr val="accent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wrap="square" rtlCol="0" anchor="t" anchorCtr="1">
          <a:noAutofit/>
        </a:bodyPr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Your Total Carbon Footprint</a:t>
          </a:r>
        </a:p>
      </xdr:txBody>
    </xdr:sp>
    <xdr:clientData/>
  </xdr:twoCellAnchor>
  <xdr:twoCellAnchor>
    <xdr:from>
      <xdr:col>8</xdr:col>
      <xdr:colOff>492347</xdr:colOff>
      <xdr:row>12</xdr:row>
      <xdr:rowOff>180800</xdr:rowOff>
    </xdr:from>
    <xdr:to>
      <xdr:col>9</xdr:col>
      <xdr:colOff>358095</xdr:colOff>
      <xdr:row>14</xdr:row>
      <xdr:rowOff>64360</xdr:rowOff>
    </xdr:to>
    <xdr:sp macro="" textlink="'Total Carbon Emission'!D8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626322" y="2866850"/>
          <a:ext cx="475348" cy="264560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 anchorCtr="0">
          <a:noAutofit/>
        </a:bodyPr>
        <a:lstStyle/>
        <a:p>
          <a:fld id="{02927D55-FF33-427D-9387-2438E94BBEC4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0</a:t>
          </a:fld>
          <a:endParaRPr lang="en-US" sz="1100"/>
        </a:p>
      </xdr:txBody>
    </xdr:sp>
    <xdr:clientData/>
  </xdr:twoCellAnchor>
  <xdr:twoCellAnchor>
    <xdr:from>
      <xdr:col>3</xdr:col>
      <xdr:colOff>247650</xdr:colOff>
      <xdr:row>0</xdr:row>
      <xdr:rowOff>95250</xdr:rowOff>
    </xdr:from>
    <xdr:to>
      <xdr:col>9</xdr:col>
      <xdr:colOff>447675</xdr:colOff>
      <xdr:row>2</xdr:row>
      <xdr:rowOff>104775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076450" y="95250"/>
          <a:ext cx="3505200" cy="390525"/>
        </a:xfrm>
        <a:prstGeom prst="roundRect">
          <a:avLst/>
        </a:prstGeom>
        <a:ln>
          <a:noFill/>
        </a:ln>
        <a:effectLst>
          <a:glow rad="63500">
            <a:schemeClr val="accent5">
              <a:satMod val="175000"/>
              <a:alpha val="40000"/>
            </a:schemeClr>
          </a:glow>
          <a:softEdge rad="127000"/>
        </a:effectLst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ZERO</a:t>
          </a:r>
          <a:r>
            <a:rPr lang="en-U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NET EMISSIONS</a:t>
          </a:r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CARBON</a:t>
          </a:r>
          <a:r>
            <a:rPr lang="en-U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FOOTPRINT TRACKER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14</xdr:col>
      <xdr:colOff>248713</xdr:colOff>
      <xdr:row>0</xdr:row>
      <xdr:rowOff>0</xdr:rowOff>
    </xdr:from>
    <xdr:to>
      <xdr:col>19</xdr:col>
      <xdr:colOff>238125</xdr:colOff>
      <xdr:row>11</xdr:row>
      <xdr:rowOff>152399</xdr:rowOff>
    </xdr:to>
    <xdr:pic>
      <xdr:nvPicPr>
        <xdr:cNvPr id="10" name="Picture 9" descr="https://www.ases.org/wp-content/uploads/2020/03/Logo2-1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0288" y="0"/>
          <a:ext cx="3037412" cy="2647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476250</xdr:colOff>
      <xdr:row>87</xdr:row>
      <xdr:rowOff>0</xdr:rowOff>
    </xdr:from>
    <xdr:ext cx="2533650" cy="292704"/>
    <xdr:sp macro="" textlink="">
      <xdr:nvSpPr>
        <xdr:cNvPr id="5" name="Rounded 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600825" y="26355675"/>
          <a:ext cx="2533650" cy="292704"/>
        </a:xfrm>
        <a:prstGeom prst="roundRect">
          <a:avLst/>
        </a:prstGeom>
        <a:ln>
          <a:noFill/>
        </a:ln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rtlCol="0" anchor="ctr" anchorCtr="0">
          <a:spAutoFit/>
        </a:bodyPr>
        <a:lstStyle/>
        <a:p>
          <a:pPr algn="l"/>
          <a:r>
            <a:rPr lang="en-US" sz="1100"/>
            <a:t>Click here to return to Introduction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57150</xdr:colOff>
      <xdr:row>43</xdr:row>
      <xdr:rowOff>0</xdr:rowOff>
    </xdr:from>
    <xdr:ext cx="2533650" cy="292704"/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772150" y="16792575"/>
          <a:ext cx="2533650" cy="292704"/>
        </a:xfrm>
        <a:prstGeom prst="roundRect">
          <a:avLst/>
        </a:prstGeom>
        <a:ln>
          <a:noFill/>
        </a:ln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rtlCol="0" anchor="ctr" anchorCtr="0">
          <a:spAutoFit/>
        </a:bodyPr>
        <a:lstStyle/>
        <a:p>
          <a:pPr algn="l"/>
          <a:r>
            <a:rPr lang="en-US" sz="1100"/>
            <a:t>Click here to return to Introduction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10</xdr:row>
      <xdr:rowOff>142875</xdr:rowOff>
    </xdr:from>
    <xdr:ext cx="2533650" cy="292704"/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895475" y="3343275"/>
          <a:ext cx="2533650" cy="292704"/>
        </a:xfrm>
        <a:prstGeom prst="roundRect">
          <a:avLst/>
        </a:prstGeom>
        <a:ln>
          <a:noFill/>
        </a:ln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rtlCol="0" anchor="ctr" anchorCtr="0">
          <a:spAutoFit/>
        </a:bodyPr>
        <a:lstStyle/>
        <a:p>
          <a:pPr algn="l"/>
          <a:r>
            <a:rPr lang="en-US" sz="1100"/>
            <a:t>Click here to return to Introduction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zen@ases.org?subject=ZEN%20Carbon%20Footprint%20Tracker" TargetMode="External"/><Relationship Id="rId1" Type="http://schemas.openxmlformats.org/officeDocument/2006/relationships/hyperlink" Target="https://www.ases.org/zen-progra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D5:E22"/>
  <sheetViews>
    <sheetView showGridLines="0" showRowColHeaders="0" tabSelected="1" workbookViewId="0"/>
  </sheetViews>
  <sheetFormatPr defaultRowHeight="15"/>
  <cols>
    <col min="4" max="4" width="3.85546875" customWidth="1"/>
  </cols>
  <sheetData>
    <row r="5" spans="4:5" ht="46.5">
      <c r="E5" s="51" t="s">
        <v>118</v>
      </c>
    </row>
    <row r="6" spans="4:5">
      <c r="D6" s="50">
        <v>1</v>
      </c>
      <c r="E6" t="s">
        <v>122</v>
      </c>
    </row>
    <row r="7" spans="4:5">
      <c r="D7" s="50"/>
    </row>
    <row r="8" spans="4:5">
      <c r="D8" s="50"/>
    </row>
    <row r="9" spans="4:5">
      <c r="D9" s="50">
        <v>2</v>
      </c>
      <c r="E9" t="s">
        <v>120</v>
      </c>
    </row>
    <row r="10" spans="4:5">
      <c r="D10" s="50">
        <v>3</v>
      </c>
      <c r="E10" t="s">
        <v>119</v>
      </c>
    </row>
    <row r="11" spans="4:5">
      <c r="D11" s="50">
        <v>4</v>
      </c>
      <c r="E11" t="s">
        <v>125</v>
      </c>
    </row>
    <row r="12" spans="4:5">
      <c r="D12" s="50"/>
    </row>
    <row r="13" spans="4:5">
      <c r="D13" s="50"/>
    </row>
    <row r="14" spans="4:5">
      <c r="D14" s="50">
        <v>4</v>
      </c>
      <c r="E14" t="s">
        <v>121</v>
      </c>
    </row>
    <row r="16" spans="4:5">
      <c r="D16" s="50">
        <v>5</v>
      </c>
      <c r="E16" t="s">
        <v>123</v>
      </c>
    </row>
    <row r="21" spans="5:5">
      <c r="E21" s="53" t="s">
        <v>124</v>
      </c>
    </row>
    <row r="22" spans="5:5">
      <c r="E22" s="53" t="s">
        <v>126</v>
      </c>
    </row>
  </sheetData>
  <hyperlinks>
    <hyperlink ref="E21" r:id="rId1" xr:uid="{00000000-0004-0000-0000-000000000000}"/>
    <hyperlink ref="E22" r:id="rId2" xr:uid="{00000000-0004-0000-0000-000001000000}"/>
  </hyperlinks>
  <pageMargins left="0.7" right="0.7" top="0.75" bottom="0.75" header="0.3" footer="0.3"/>
  <pageSetup orientation="portrait" horizontalDpi="4294967295" verticalDpi="4294967295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3300"/>
  </sheetPr>
  <dimension ref="A1:N107"/>
  <sheetViews>
    <sheetView showGridLines="0" showRowColHeaders="0" zoomScaleNormal="100" workbookViewId="0">
      <selection activeCell="B2" sqref="B2"/>
    </sheetView>
  </sheetViews>
  <sheetFormatPr defaultRowHeight="15"/>
  <cols>
    <col min="1" max="1" width="23" style="2" customWidth="1"/>
    <col min="2" max="2" width="15.42578125" style="2" customWidth="1"/>
    <col min="3" max="3" width="24.85546875" style="2" customWidth="1"/>
    <col min="4" max="4" width="9.85546875" style="2" customWidth="1"/>
    <col min="5" max="5" width="18.7109375" style="2" customWidth="1"/>
    <col min="6" max="6" width="8.28515625" style="2" customWidth="1"/>
    <col min="7" max="7" width="11.5703125" style="2" customWidth="1"/>
    <col min="8" max="8" width="16.5703125" style="2" customWidth="1"/>
    <col min="9" max="9" width="18.5703125" style="2" customWidth="1"/>
    <col min="10" max="10" width="12.28515625" style="2" bestFit="1" customWidth="1"/>
    <col min="11" max="11" width="12.28515625" style="2" customWidth="1"/>
    <col min="12" max="12" width="11.5703125" style="2" bestFit="1" customWidth="1"/>
    <col min="13" max="16384" width="9.140625" style="2"/>
  </cols>
  <sheetData>
    <row r="1" spans="1:14" ht="15.75" thickBot="1"/>
    <row r="2" spans="1:14" ht="32.25" thickBot="1">
      <c r="A2" s="25" t="s">
        <v>43</v>
      </c>
      <c r="C2" s="3"/>
    </row>
    <row r="7" spans="1:14" ht="16.5" thickBot="1">
      <c r="A7" s="4" t="s">
        <v>0</v>
      </c>
      <c r="B7" s="1"/>
      <c r="C7" s="1"/>
      <c r="D7" s="1"/>
      <c r="E7" s="5"/>
      <c r="F7" s="5"/>
      <c r="G7" s="6"/>
      <c r="H7" s="6"/>
      <c r="I7" s="6"/>
      <c r="J7" s="6"/>
      <c r="K7" s="6"/>
      <c r="L7" s="6"/>
    </row>
    <row r="8" spans="1:14" ht="24.75" thickBot="1">
      <c r="A8" s="1" t="s">
        <v>1</v>
      </c>
      <c r="B8" s="1"/>
      <c r="C8" s="7"/>
      <c r="D8" s="1"/>
      <c r="E8" s="5"/>
      <c r="F8" s="5"/>
      <c r="G8" s="6"/>
      <c r="H8" s="6"/>
      <c r="I8" s="6"/>
      <c r="J8" s="6"/>
      <c r="K8" s="6"/>
      <c r="L8" s="6"/>
    </row>
    <row r="9" spans="1:14" ht="24">
      <c r="C9" s="1" t="s">
        <v>90</v>
      </c>
      <c r="D9" s="1"/>
      <c r="E9" s="5"/>
      <c r="F9" s="5"/>
      <c r="G9" s="6"/>
      <c r="H9" s="6"/>
      <c r="I9" s="6"/>
      <c r="J9" s="6"/>
      <c r="K9" s="6"/>
      <c r="L9" s="6"/>
    </row>
    <row r="10" spans="1:14" ht="15.75" thickBot="1">
      <c r="B10" s="1"/>
      <c r="C10" s="1"/>
      <c r="D10" s="1"/>
      <c r="E10" s="1"/>
      <c r="F10" s="1"/>
      <c r="G10" s="1"/>
      <c r="H10" s="1"/>
      <c r="I10" s="1"/>
      <c r="J10" s="6"/>
      <c r="K10" s="6"/>
      <c r="L10" s="6"/>
    </row>
    <row r="11" spans="1:14" ht="36" customHeight="1" thickBot="1">
      <c r="A11" s="1" t="s">
        <v>2</v>
      </c>
      <c r="C11" s="7"/>
      <c r="D11" s="1"/>
      <c r="E11" s="1"/>
      <c r="F11" s="1"/>
      <c r="G11" s="1"/>
      <c r="H11" s="1"/>
      <c r="I11" s="1"/>
      <c r="J11" s="6"/>
      <c r="K11" s="6"/>
      <c r="L11" s="6"/>
    </row>
    <row r="12" spans="1:14" ht="27.75" customHeight="1">
      <c r="A12" s="1"/>
      <c r="B12" s="1"/>
      <c r="C12" s="24" t="s">
        <v>91</v>
      </c>
      <c r="D12" s="1"/>
      <c r="E12" s="1"/>
      <c r="F12" s="1"/>
      <c r="G12" s="1"/>
      <c r="H12" s="1"/>
      <c r="I12" s="1"/>
      <c r="J12" s="6"/>
      <c r="K12" s="6"/>
      <c r="L12" s="6"/>
    </row>
    <row r="13" spans="1:14" ht="20.25" customHeight="1" thickBot="1">
      <c r="A13" s="1"/>
      <c r="B13" s="1"/>
      <c r="C13" s="1"/>
      <c r="D13" s="1"/>
      <c r="E13" s="1"/>
      <c r="F13" s="1"/>
      <c r="G13" s="1"/>
      <c r="H13" s="1"/>
      <c r="I13" s="1"/>
      <c r="J13" s="6"/>
      <c r="K13" s="6"/>
      <c r="L13" s="6"/>
    </row>
    <row r="14" spans="1:14" ht="30.75" customHeight="1" thickBot="1">
      <c r="A14" s="8" t="s">
        <v>89</v>
      </c>
      <c r="C14" s="14"/>
      <c r="E14" s="9"/>
      <c r="G14" s="1"/>
      <c r="H14" s="1"/>
      <c r="I14" s="1"/>
      <c r="J14" s="1"/>
      <c r="K14" s="1"/>
      <c r="L14" s="6"/>
      <c r="M14" s="6"/>
      <c r="N14" s="6"/>
    </row>
    <row r="15" spans="1:14" ht="36">
      <c r="A15" s="10"/>
      <c r="B15" s="1"/>
      <c r="C15" s="1" t="s">
        <v>108</v>
      </c>
      <c r="D15" s="1"/>
      <c r="E15" s="1" t="s">
        <v>109</v>
      </c>
      <c r="F15" s="1"/>
      <c r="G15" s="1"/>
      <c r="H15" s="1"/>
      <c r="I15" s="1"/>
      <c r="J15" s="1"/>
      <c r="K15" s="1"/>
      <c r="L15" s="6"/>
      <c r="M15" s="6"/>
      <c r="N15" s="6"/>
    </row>
    <row r="16" spans="1:14" ht="15.75" thickBot="1">
      <c r="A16" s="10"/>
      <c r="B16" s="1"/>
      <c r="C16" s="1"/>
      <c r="D16" s="1"/>
      <c r="E16" s="1"/>
      <c r="F16" s="1"/>
      <c r="G16" s="1"/>
      <c r="H16" s="1"/>
      <c r="I16" s="1"/>
      <c r="J16" s="6"/>
      <c r="K16" s="6"/>
      <c r="L16" s="6"/>
    </row>
    <row r="17" spans="1:12" ht="27" customHeight="1" thickBot="1">
      <c r="A17" s="1" t="s">
        <v>3</v>
      </c>
      <c r="C17" s="7"/>
      <c r="D17" s="1"/>
      <c r="E17" s="1"/>
      <c r="F17" s="1"/>
      <c r="G17" s="1"/>
      <c r="H17" s="57" t="b">
        <f>IF(C8=1,IF(C11=1,IF(C14=1,((ER_passenger_vehicle_gasoline/C17)*(nonCO2_vehicle_emissions_ratio))*(E14*4),((ER_passenger_vehicle_gasoline/C17)*(nonCO2_vehicle_emissions_ratio))*E14),IF(C11=2,IF(C14=1,((ER_passenger_vehicle_diesel/C17)*(nonCO2_vehicle_emissions_ratio))*(E14*52),((ER_passenger_vehicle_diesel/C17)*(nonCO2_vehicle_emissions_ratio))*E14),IF(C11=3,IF(C14=1,((ER_passenger_vehicle_hybrid/C17)*(nonCO2_vehicle_emissions_ratio))*(E14*52),((ER_passenger_vehicle_hybrid/C17)*(nonCO2_vehicle_emissions_ratio))*E14),IF(C11=4,IF(C14=1,EF_passenger_vehicle_electric*(E14*52),EF_passenger_vehicle_electric*E14))))),IF(C8=2,IF(C14=1,(E14*52)*EF_bus,E14*EF_bus),IF(C8=3,IF(C14=1,(E14*52)*EF_motocycle,E14*EF_motocycle))))</f>
        <v>0</v>
      </c>
      <c r="I17" s="1" t="s">
        <v>110</v>
      </c>
      <c r="J17" s="6"/>
      <c r="K17" s="6"/>
      <c r="L17" s="6"/>
    </row>
    <row r="18" spans="1:12" ht="32.25" customHeight="1">
      <c r="B18" s="1"/>
      <c r="C18" s="1" t="s">
        <v>67</v>
      </c>
      <c r="D18" s="1"/>
      <c r="E18" s="1"/>
      <c r="F18" s="1"/>
      <c r="G18" s="1"/>
      <c r="H18" s="26"/>
      <c r="I18" s="1"/>
      <c r="J18" s="6"/>
      <c r="K18" s="6"/>
      <c r="L18" s="6"/>
    </row>
    <row r="19" spans="1:12" ht="15.75" thickBot="1">
      <c r="B19" s="1"/>
      <c r="C19" s="1"/>
      <c r="D19" s="1"/>
      <c r="E19" s="1"/>
      <c r="F19" s="1"/>
      <c r="G19" s="1"/>
      <c r="H19" s="1"/>
      <c r="I19" s="1"/>
      <c r="J19" s="6"/>
      <c r="K19" s="6"/>
      <c r="L19" s="6"/>
    </row>
    <row r="20" spans="1:12" ht="21" customHeight="1" thickBot="1">
      <c r="A20" s="1" t="s">
        <v>111</v>
      </c>
      <c r="C20" s="7"/>
      <c r="D20" s="1"/>
      <c r="E20" s="1"/>
      <c r="F20" s="1"/>
      <c r="G20" s="1"/>
      <c r="H20" s="57">
        <f>IF(C20&lt;300,(C20*EF_short)/12,IF(AND(300&lt;=C20,C20&lt;2300),(C20*EF_medium)/12,IF(C20&gt;=2300,(C20*EF_long)/12,"Enter Data")))</f>
        <v>0</v>
      </c>
      <c r="I20" s="1" t="s">
        <v>110</v>
      </c>
      <c r="J20" s="6"/>
      <c r="K20" s="6"/>
      <c r="L20" s="6"/>
    </row>
    <row r="21" spans="1:12" ht="47.25" customHeight="1">
      <c r="A21" s="1"/>
      <c r="B21" s="1"/>
      <c r="C21" s="1" t="s">
        <v>92</v>
      </c>
      <c r="D21" s="1"/>
      <c r="E21" s="1"/>
      <c r="F21" s="1"/>
      <c r="G21" s="1"/>
      <c r="H21" s="1"/>
      <c r="I21" s="1"/>
      <c r="J21" s="6"/>
      <c r="K21" s="6"/>
      <c r="L21" s="6"/>
    </row>
    <row r="22" spans="1:12" ht="26.25" customHeight="1" thickBot="1">
      <c r="A22" s="1"/>
      <c r="B22" s="1"/>
      <c r="C22" s="1"/>
      <c r="D22" s="1"/>
      <c r="E22" s="1"/>
      <c r="F22" s="1"/>
      <c r="G22" s="1"/>
      <c r="H22" s="1"/>
      <c r="I22" s="1"/>
      <c r="J22" s="6"/>
      <c r="K22" s="6"/>
      <c r="L22" s="6"/>
    </row>
    <row r="23" spans="1:12" ht="29.25" customHeight="1" thickBot="1">
      <c r="A23" s="21" t="s">
        <v>4</v>
      </c>
      <c r="B23" s="1"/>
      <c r="D23" s="1"/>
      <c r="E23" s="1"/>
      <c r="F23" s="1"/>
      <c r="G23" s="1"/>
      <c r="H23" s="58">
        <f>SUM(H17,H20)</f>
        <v>0</v>
      </c>
      <c r="I23" s="1" t="s">
        <v>110</v>
      </c>
      <c r="J23" s="6"/>
      <c r="K23" s="6"/>
      <c r="L23" s="6"/>
    </row>
    <row r="24" spans="1:12">
      <c r="A24" s="1"/>
      <c r="B24" s="1"/>
      <c r="C24" s="1"/>
      <c r="D24" s="1"/>
      <c r="E24" s="1"/>
      <c r="F24" s="1"/>
      <c r="G24" s="1"/>
      <c r="H24" s="1"/>
      <c r="I24" s="1"/>
      <c r="J24" s="6"/>
      <c r="K24" s="6"/>
      <c r="L24" s="6"/>
    </row>
    <row r="25" spans="1:12">
      <c r="A25" s="1"/>
      <c r="B25" s="1"/>
      <c r="C25" s="1"/>
      <c r="D25" s="1"/>
      <c r="E25" s="1"/>
      <c r="F25" s="1"/>
      <c r="G25" s="1"/>
      <c r="H25" s="1"/>
      <c r="I25" s="1"/>
      <c r="J25" s="6"/>
      <c r="K25" s="6"/>
      <c r="L25" s="6"/>
    </row>
    <row r="26" spans="1:12">
      <c r="A26" s="1"/>
      <c r="B26" s="1"/>
      <c r="C26" s="1"/>
      <c r="D26" s="1"/>
      <c r="E26" s="1"/>
      <c r="F26" s="1"/>
      <c r="G26" s="1"/>
      <c r="H26" s="1"/>
      <c r="I26" s="1"/>
      <c r="J26" s="6"/>
      <c r="K26" s="6"/>
      <c r="L26" s="6"/>
    </row>
    <row r="27" spans="1:12" ht="16.5" thickBot="1">
      <c r="A27" s="4" t="s">
        <v>26</v>
      </c>
      <c r="B27" s="1"/>
      <c r="C27" s="1"/>
      <c r="D27" s="1"/>
      <c r="E27" s="1"/>
      <c r="F27" s="1"/>
      <c r="G27" s="1"/>
      <c r="H27" s="1"/>
      <c r="I27" s="1"/>
      <c r="J27" s="6"/>
      <c r="K27" s="6"/>
      <c r="L27" s="6"/>
    </row>
    <row r="28" spans="1:12" ht="28.5" customHeight="1" thickBot="1">
      <c r="A28" s="1" t="s">
        <v>15</v>
      </c>
      <c r="B28" s="1"/>
      <c r="C28" s="7"/>
      <c r="D28" s="1"/>
      <c r="E28" s="7"/>
      <c r="F28" s="22"/>
      <c r="G28" s="1"/>
      <c r="H28" s="59" t="str">
        <f>IF(E28=1,(C28/Natural_gas_cost_1000CF)*EF_natural_gas,IF(E28=2,EF_natural_gas*C28,IF(E28=3,EF_natural_gas_therm*C28,"Enter Data")))</f>
        <v>Enter Data</v>
      </c>
      <c r="I28" s="1" t="s">
        <v>110</v>
      </c>
      <c r="J28" s="6"/>
      <c r="K28" s="6"/>
      <c r="L28" s="6"/>
    </row>
    <row r="29" spans="1:12" ht="50.25" customHeight="1">
      <c r="A29" s="1"/>
      <c r="B29" s="1"/>
      <c r="C29" s="11" t="s">
        <v>16</v>
      </c>
      <c r="D29" s="1"/>
      <c r="E29" s="1" t="s">
        <v>93</v>
      </c>
      <c r="F29" s="1"/>
      <c r="G29" s="1"/>
      <c r="H29" s="1" t="s">
        <v>112</v>
      </c>
      <c r="I29" s="1"/>
      <c r="J29" s="6"/>
      <c r="K29" s="6"/>
      <c r="L29" s="6"/>
    </row>
    <row r="30" spans="1:12">
      <c r="A30" s="1"/>
      <c r="B30" s="1"/>
      <c r="C30" s="1"/>
      <c r="D30" s="1"/>
      <c r="E30" s="1"/>
      <c r="F30" s="1"/>
      <c r="G30" s="1"/>
      <c r="H30" s="1"/>
      <c r="I30" s="1"/>
      <c r="J30" s="6"/>
      <c r="K30" s="6"/>
      <c r="L30" s="6"/>
    </row>
    <row r="31" spans="1:12" ht="15.75" thickBot="1">
      <c r="A31" s="1"/>
      <c r="B31" s="1"/>
      <c r="C31" s="1"/>
      <c r="D31" s="1"/>
      <c r="E31" s="1"/>
      <c r="F31" s="1"/>
      <c r="G31" s="1"/>
      <c r="H31" s="1"/>
      <c r="I31" s="1"/>
      <c r="J31" s="6"/>
      <c r="K31" s="6"/>
      <c r="L31" s="6"/>
    </row>
    <row r="32" spans="1:12" ht="22.5" customHeight="1" thickBot="1">
      <c r="A32" s="1" t="s">
        <v>21</v>
      </c>
      <c r="B32" s="1"/>
      <c r="C32" s="7"/>
      <c r="D32" s="1" t="s">
        <v>94</v>
      </c>
      <c r="E32" s="1"/>
      <c r="F32" s="1"/>
      <c r="G32" s="1"/>
      <c r="H32" s="1"/>
      <c r="I32" s="1"/>
      <c r="J32" s="6"/>
      <c r="K32" s="6"/>
      <c r="L32" s="6"/>
    </row>
    <row r="33" spans="1:12" ht="15.75" thickBot="1">
      <c r="A33" s="1"/>
      <c r="B33" s="1"/>
      <c r="C33" s="1"/>
      <c r="D33" s="1"/>
      <c r="E33" s="1"/>
      <c r="F33" s="1"/>
      <c r="G33" s="1"/>
      <c r="H33" s="1"/>
      <c r="I33" s="1"/>
      <c r="J33" s="6"/>
      <c r="K33" s="6"/>
      <c r="L33" s="6"/>
    </row>
    <row r="34" spans="1:12" ht="36.75" thickBot="1">
      <c r="A34" s="1" t="s">
        <v>61</v>
      </c>
      <c r="B34" s="1"/>
      <c r="C34" s="12"/>
      <c r="D34" s="1"/>
      <c r="E34" s="1"/>
      <c r="F34" s="1"/>
      <c r="G34" s="1"/>
      <c r="H34" s="1"/>
      <c r="I34" s="1"/>
      <c r="J34" s="6"/>
      <c r="K34" s="6"/>
      <c r="L34" s="6"/>
    </row>
    <row r="35" spans="1:12" ht="15.75" thickBot="1">
      <c r="A35" s="1"/>
      <c r="B35" s="1"/>
      <c r="C35" s="1"/>
      <c r="D35" s="1"/>
      <c r="E35" s="1"/>
      <c r="F35" s="1"/>
      <c r="G35" s="1"/>
      <c r="H35" s="1"/>
      <c r="I35" s="1"/>
      <c r="J35" s="6"/>
      <c r="K35" s="6"/>
      <c r="L35" s="6"/>
    </row>
    <row r="36" spans="1:12" ht="27" customHeight="1" thickBot="1">
      <c r="A36" s="1" t="s">
        <v>22</v>
      </c>
      <c r="B36" s="1"/>
      <c r="C36" s="7"/>
      <c r="D36" s="1"/>
      <c r="E36" s="7"/>
      <c r="F36" s="22"/>
      <c r="G36" s="1"/>
      <c r="H36" s="59" t="str">
        <f>IF(C32=2,IF(E36=1,(C36/cost_per_kWh)*e_factor_value,IF(E36=2,(C36)*e_factor_value)),IF(E36=1,((C36/cost_per_kWh)*e_factor_value)*(1-C34),IF(E36=2,(C36)*(1-C34)*e_factor_value,"Enter Data")))</f>
        <v>Enter Data</v>
      </c>
      <c r="I36" s="1" t="s">
        <v>110</v>
      </c>
      <c r="J36" s="6"/>
      <c r="K36" s="6"/>
      <c r="L36" s="6"/>
    </row>
    <row r="37" spans="1:12" ht="49.5" customHeight="1">
      <c r="A37" s="1"/>
      <c r="B37" s="1"/>
      <c r="C37" s="1" t="s">
        <v>23</v>
      </c>
      <c r="D37" s="1"/>
      <c r="E37" s="1" t="s">
        <v>95</v>
      </c>
      <c r="F37" s="1"/>
      <c r="G37" s="1"/>
      <c r="H37" s="1"/>
      <c r="I37" s="1"/>
      <c r="J37" s="6"/>
      <c r="K37" s="6"/>
      <c r="L37" s="6"/>
    </row>
    <row r="38" spans="1:1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5.75" thickBot="1">
      <c r="A39" s="13" t="s">
        <v>27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37.5" customHeight="1" thickBot="1">
      <c r="A40" s="11" t="s">
        <v>28</v>
      </c>
      <c r="B40" s="6"/>
      <c r="C40" s="14"/>
      <c r="D40" s="6"/>
      <c r="E40" s="14"/>
      <c r="F40" s="23"/>
      <c r="G40" s="6"/>
      <c r="H40" s="60" t="str">
        <f>IF(E40=1,(C40/fuel_oil_cost)*EF_fuel_oil_gallon,IF(E40=2,EF_fuel_oil_gallon*C40,"Enter Data"))</f>
        <v>Enter Data</v>
      </c>
      <c r="I40" s="1" t="s">
        <v>110</v>
      </c>
      <c r="J40" s="6"/>
      <c r="K40" s="6"/>
      <c r="L40" s="6"/>
    </row>
    <row r="41" spans="1:12" ht="48">
      <c r="A41" s="6"/>
      <c r="B41" s="6"/>
      <c r="C41" s="1" t="s">
        <v>29</v>
      </c>
      <c r="D41" s="6"/>
      <c r="E41" s="1" t="s">
        <v>96</v>
      </c>
      <c r="F41" s="1"/>
      <c r="G41" s="6"/>
      <c r="H41" s="1" t="s">
        <v>114</v>
      </c>
      <c r="I41" s="6"/>
      <c r="J41" s="6"/>
      <c r="K41" s="6"/>
      <c r="L41" s="6"/>
    </row>
    <row r="42" spans="1:12" ht="15.75" thickBo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24.75" thickBot="1">
      <c r="A43" s="1" t="s">
        <v>32</v>
      </c>
      <c r="B43" s="1"/>
      <c r="C43" s="7"/>
      <c r="D43" s="1"/>
      <c r="E43" s="7"/>
      <c r="F43" s="22"/>
      <c r="G43" s="1"/>
      <c r="H43" s="59" t="str">
        <f>IF(E43=1,(C43/propane_cost)*EF_propane,IF(E43=2,EF_propane*C43,"Enter Data"))</f>
        <v>Enter Data</v>
      </c>
      <c r="I43" s="1" t="s">
        <v>110</v>
      </c>
      <c r="J43" s="6"/>
      <c r="K43" s="6"/>
      <c r="L43" s="6"/>
    </row>
    <row r="44" spans="1:12" ht="48">
      <c r="A44" s="1"/>
      <c r="B44" s="1"/>
      <c r="C44" s="1" t="s">
        <v>33</v>
      </c>
      <c r="D44" s="1"/>
      <c r="E44" s="1" t="s">
        <v>96</v>
      </c>
      <c r="F44" s="1"/>
      <c r="G44" s="1"/>
      <c r="H44" s="1" t="s">
        <v>115</v>
      </c>
      <c r="I44" s="1"/>
      <c r="J44" s="6"/>
      <c r="K44" s="6"/>
      <c r="L44" s="6"/>
    </row>
    <row r="45" spans="1:12" ht="15.75" thickBot="1">
      <c r="A45" s="1"/>
      <c r="B45" s="1"/>
      <c r="C45" s="1"/>
      <c r="D45" s="1"/>
      <c r="E45" s="1"/>
      <c r="F45" s="1"/>
      <c r="G45" s="1"/>
      <c r="H45" s="1"/>
      <c r="I45" s="1"/>
      <c r="J45" s="6"/>
      <c r="K45" s="6"/>
      <c r="L45" s="6"/>
    </row>
    <row r="46" spans="1:12" ht="24.75" thickBot="1">
      <c r="A46" s="21" t="s">
        <v>39</v>
      </c>
      <c r="B46" s="1"/>
      <c r="C46" s="1"/>
      <c r="D46" s="1"/>
      <c r="E46" s="1"/>
      <c r="F46" s="1"/>
      <c r="G46" s="1"/>
      <c r="H46" s="59">
        <f>SUM(H28,H36,H40,H43)</f>
        <v>0</v>
      </c>
      <c r="I46" s="1" t="s">
        <v>110</v>
      </c>
      <c r="J46" s="6"/>
      <c r="K46" s="6"/>
      <c r="L46" s="6"/>
    </row>
    <row r="47" spans="1:12">
      <c r="A47" s="1"/>
      <c r="B47" s="1"/>
      <c r="C47" s="1"/>
      <c r="D47" s="1"/>
      <c r="E47" s="1"/>
      <c r="F47" s="1"/>
      <c r="G47" s="1"/>
      <c r="H47" s="27"/>
      <c r="I47" s="1"/>
      <c r="J47" s="6"/>
      <c r="K47" s="6"/>
      <c r="L47" s="6"/>
    </row>
    <row r="48" spans="1:12">
      <c r="A48" s="1"/>
      <c r="B48" s="1"/>
      <c r="C48" s="1"/>
      <c r="D48" s="1"/>
      <c r="E48" s="1"/>
      <c r="F48" s="1"/>
      <c r="G48" s="1"/>
      <c r="H48" s="1"/>
      <c r="I48" s="1"/>
      <c r="J48" s="6"/>
      <c r="K48" s="6"/>
      <c r="L48" s="6"/>
    </row>
    <row r="49" spans="1:12" ht="16.5" thickBot="1">
      <c r="A49" s="4" t="s">
        <v>41</v>
      </c>
      <c r="B49" s="1"/>
      <c r="C49" s="1"/>
      <c r="D49" s="1"/>
      <c r="E49" s="1"/>
      <c r="F49" s="1"/>
      <c r="G49" s="1"/>
      <c r="H49" s="1"/>
      <c r="I49" s="1"/>
      <c r="J49" s="6"/>
      <c r="K49" s="6"/>
      <c r="L49" s="6"/>
    </row>
    <row r="50" spans="1:12" ht="24.75" thickBot="1">
      <c r="A50" s="1" t="s">
        <v>36</v>
      </c>
      <c r="B50" s="1"/>
      <c r="C50" s="7"/>
      <c r="D50" s="1"/>
      <c r="E50" s="1"/>
      <c r="F50" s="1"/>
      <c r="G50" s="1"/>
      <c r="H50" s="1"/>
      <c r="I50" s="1"/>
      <c r="J50" s="6"/>
      <c r="K50" s="6"/>
      <c r="L50" s="6"/>
    </row>
    <row r="51" spans="1:12" ht="24">
      <c r="A51" s="1"/>
      <c r="B51" s="1"/>
      <c r="C51" s="1" t="s">
        <v>97</v>
      </c>
      <c r="D51" s="1"/>
      <c r="E51" s="1"/>
      <c r="F51" s="1"/>
      <c r="G51" s="1"/>
      <c r="H51" s="1"/>
      <c r="I51" s="1"/>
      <c r="J51" s="6"/>
      <c r="K51" s="6"/>
      <c r="L51" s="6"/>
    </row>
    <row r="52" spans="1:12" ht="15.75" thickBot="1">
      <c r="A52" s="1"/>
      <c r="B52" s="1"/>
      <c r="C52" s="1"/>
      <c r="D52" s="1"/>
      <c r="E52" s="1"/>
      <c r="F52" s="1"/>
      <c r="G52" s="1"/>
      <c r="H52" s="1"/>
      <c r="I52" s="1"/>
      <c r="J52" s="6"/>
      <c r="K52" s="6"/>
      <c r="L52" s="6"/>
    </row>
    <row r="53" spans="1:12" ht="24.75" thickBot="1">
      <c r="A53" s="1" t="s">
        <v>37</v>
      </c>
      <c r="B53" s="1"/>
      <c r="C53" s="7"/>
      <c r="D53" s="1"/>
      <c r="E53" s="7"/>
      <c r="F53" s="22"/>
      <c r="G53" s="1"/>
      <c r="H53" s="61">
        <f>IF(C53=1,0,IF(C53=2,IF(E53=1,2.4,IF(E53=2,16.8,IF(E53=3,50.6))),IF(C53=3,IF(E53=1,38.9,IF(E53=2,273.5,IF(E53=3,820.73))))))/12</f>
        <v>0</v>
      </c>
      <c r="I53" s="1" t="s">
        <v>110</v>
      </c>
      <c r="J53" s="6"/>
      <c r="K53" s="6"/>
      <c r="L53" s="6"/>
    </row>
    <row r="54" spans="1:12" ht="36">
      <c r="A54" s="1"/>
      <c r="B54" s="1"/>
      <c r="C54" s="1" t="s">
        <v>98</v>
      </c>
      <c r="D54" s="1"/>
      <c r="E54" s="1" t="s">
        <v>99</v>
      </c>
      <c r="F54" s="1"/>
      <c r="G54" s="1"/>
      <c r="H54" s="1"/>
      <c r="I54" s="1"/>
      <c r="J54" s="6"/>
      <c r="K54" s="6"/>
      <c r="L54" s="6"/>
    </row>
    <row r="55" spans="1:12" ht="15.75" thickBot="1">
      <c r="A55" s="1"/>
      <c r="B55" s="1"/>
      <c r="C55" s="1"/>
      <c r="D55" s="1"/>
      <c r="E55" s="1"/>
      <c r="F55" s="1"/>
      <c r="G55" s="1"/>
      <c r="H55" s="1"/>
      <c r="I55" s="1"/>
      <c r="J55" s="6"/>
      <c r="K55" s="6"/>
      <c r="L55" s="6"/>
    </row>
    <row r="56" spans="1:12" ht="24.75" thickBot="1">
      <c r="A56" s="1" t="s">
        <v>40</v>
      </c>
      <c r="B56" s="1"/>
      <c r="C56" s="7"/>
      <c r="D56" s="1"/>
      <c r="E56" s="7"/>
      <c r="F56" s="22"/>
      <c r="G56" s="1"/>
      <c r="H56" s="61" t="b">
        <f>IF(C56=1,IF(E56=1,57.19,IF(E56=2,28.6,IF(E56=3,0,IF(E56=4,0)))),IF(C56=2,IF(E56=1,12.7,IF(E56=2,3.6,IF(E56=3,0,IF(E56=4,0)))),IF(C56=3,IF(E56=1,21.9,IF(E56=2,10.9,IF(E56=3,0,IF(E56=4,0)))))))</f>
        <v>0</v>
      </c>
      <c r="I56" s="1" t="s">
        <v>110</v>
      </c>
      <c r="J56" s="6"/>
      <c r="K56" s="6"/>
      <c r="L56" s="6"/>
    </row>
    <row r="57" spans="1:12" ht="60.75" thickBot="1">
      <c r="A57" s="1"/>
      <c r="B57" s="1"/>
      <c r="C57" s="1" t="s">
        <v>100</v>
      </c>
      <c r="D57" s="1"/>
      <c r="E57" s="1" t="s">
        <v>103</v>
      </c>
      <c r="F57" s="1"/>
      <c r="G57" s="1"/>
      <c r="H57" s="1"/>
      <c r="I57" s="1"/>
      <c r="J57" s="6"/>
      <c r="K57" s="6"/>
      <c r="L57" s="6"/>
    </row>
    <row r="58" spans="1:12" ht="24.75" thickBot="1">
      <c r="A58" s="21" t="s">
        <v>38</v>
      </c>
      <c r="B58" s="1"/>
      <c r="C58" s="6"/>
      <c r="D58" s="1"/>
      <c r="E58" s="1"/>
      <c r="F58" s="1"/>
      <c r="G58" s="1"/>
      <c r="H58" s="61" t="b">
        <f>IF(C50=1,H53+H56,IF(C50=2,(H53+H56)*1.5,IF(C50=3,(H53+H56)*1.2)))</f>
        <v>0</v>
      </c>
      <c r="I58" s="1" t="s">
        <v>110</v>
      </c>
      <c r="J58" s="6"/>
      <c r="K58" s="6"/>
      <c r="L58" s="6"/>
    </row>
    <row r="59" spans="1:12">
      <c r="A59" s="1"/>
      <c r="B59" s="1"/>
      <c r="C59" s="1"/>
      <c r="D59" s="1"/>
      <c r="E59" s="1"/>
      <c r="F59" s="1"/>
      <c r="G59" s="1"/>
      <c r="H59" s="1"/>
      <c r="I59" s="1"/>
      <c r="J59" s="6"/>
      <c r="K59" s="6"/>
      <c r="L59" s="6"/>
    </row>
    <row r="60" spans="1:12">
      <c r="A60" s="8"/>
      <c r="B60" s="8"/>
      <c r="C60" s="8"/>
      <c r="D60" s="8"/>
      <c r="E60" s="8"/>
      <c r="F60" s="8"/>
      <c r="G60" s="8"/>
      <c r="H60" s="8"/>
      <c r="I60" s="8"/>
    </row>
    <row r="61" spans="1:12" ht="15.75">
      <c r="A61" s="15" t="s">
        <v>42</v>
      </c>
      <c r="B61" s="8"/>
      <c r="C61" s="8"/>
      <c r="D61" s="8"/>
      <c r="E61" s="8"/>
      <c r="F61" s="8"/>
      <c r="G61" s="8"/>
      <c r="H61" s="8"/>
      <c r="I61" s="8"/>
    </row>
    <row r="62" spans="1:12" ht="49.5" customHeight="1" thickBot="1">
      <c r="A62" s="16" t="s">
        <v>44</v>
      </c>
      <c r="B62" s="17"/>
      <c r="C62" s="17"/>
      <c r="D62" s="17"/>
      <c r="E62" s="17"/>
      <c r="F62" s="17"/>
      <c r="G62" s="8"/>
      <c r="H62" s="8"/>
      <c r="I62" s="8"/>
    </row>
    <row r="63" spans="1:12" ht="28.5" customHeight="1" thickBot="1">
      <c r="A63" s="8" t="s">
        <v>48</v>
      </c>
      <c r="B63" s="8"/>
      <c r="C63" s="7"/>
      <c r="D63" s="8"/>
      <c r="E63" s="8"/>
      <c r="F63" s="8"/>
      <c r="G63" s="8"/>
      <c r="H63" s="61">
        <f>IF(C63=1,C2*EF_newspaper_recyclying,0)</f>
        <v>0</v>
      </c>
      <c r="I63" s="1" t="s">
        <v>47</v>
      </c>
    </row>
    <row r="64" spans="1:12">
      <c r="C64" s="18" t="s">
        <v>46</v>
      </c>
    </row>
    <row r="65" spans="1:10" ht="15.75" thickBot="1"/>
    <row r="66" spans="1:10" ht="24.75" thickBot="1">
      <c r="A66" s="18" t="s">
        <v>49</v>
      </c>
      <c r="C66" s="14"/>
      <c r="H66" s="62">
        <f>IF(C66=1,C2*EF_metal_recycling,0)</f>
        <v>0</v>
      </c>
      <c r="I66" s="1" t="s">
        <v>47</v>
      </c>
    </row>
    <row r="67" spans="1:10">
      <c r="C67" s="18" t="s">
        <v>46</v>
      </c>
    </row>
    <row r="68" spans="1:10" ht="15.75" thickBot="1"/>
    <row r="69" spans="1:10" ht="24.75" thickBot="1">
      <c r="A69" s="18" t="s">
        <v>51</v>
      </c>
      <c r="C69" s="14"/>
      <c r="H69" s="62">
        <f>IF(C69=1,C2*EF_glass_recycling,0)</f>
        <v>0</v>
      </c>
      <c r="I69" s="1" t="s">
        <v>47</v>
      </c>
    </row>
    <row r="70" spans="1:10">
      <c r="C70" s="18" t="s">
        <v>46</v>
      </c>
    </row>
    <row r="71" spans="1:10" ht="15.75" thickBot="1"/>
    <row r="72" spans="1:10" ht="24.75" thickBot="1">
      <c r="A72" s="18" t="s">
        <v>50</v>
      </c>
      <c r="C72" s="14"/>
      <c r="H72" s="62">
        <f>IF(C72=1,C2*EF_plastics_recycling,0)</f>
        <v>0</v>
      </c>
      <c r="I72" s="1" t="s">
        <v>47</v>
      </c>
    </row>
    <row r="73" spans="1:10">
      <c r="C73" s="18" t="s">
        <v>46</v>
      </c>
    </row>
    <row r="74" spans="1:10" ht="15.75" thickBot="1">
      <c r="C74" s="18"/>
    </row>
    <row r="75" spans="1:10" ht="24.75" thickBot="1">
      <c r="A75" s="18" t="s">
        <v>59</v>
      </c>
      <c r="C75" s="14"/>
      <c r="H75" s="62">
        <f>IF(C75=1,C2*EF_magazine_recycling,0)</f>
        <v>0</v>
      </c>
      <c r="I75" s="1" t="s">
        <v>47</v>
      </c>
    </row>
    <row r="76" spans="1:10">
      <c r="C76" s="18" t="s">
        <v>46</v>
      </c>
    </row>
    <row r="77" spans="1:10" ht="15.75" thickBot="1">
      <c r="C77" s="18"/>
    </row>
    <row r="78" spans="1:10" ht="36.75" thickBot="1">
      <c r="A78" s="19" t="s">
        <v>54</v>
      </c>
      <c r="H78" s="63">
        <f>(C2*average_waste_emissions)/12</f>
        <v>0</v>
      </c>
      <c r="I78" s="1" t="s">
        <v>113</v>
      </c>
    </row>
    <row r="79" spans="1:10" ht="52.5" customHeight="1">
      <c r="C79" s="19"/>
      <c r="H79" s="24" t="s">
        <v>116</v>
      </c>
      <c r="I79" s="1"/>
      <c r="J79" s="18"/>
    </row>
    <row r="80" spans="1:10" ht="15.75" thickBot="1"/>
    <row r="81" spans="1:12" ht="36.75" thickBot="1">
      <c r="A81" s="20" t="s">
        <v>52</v>
      </c>
      <c r="E81" s="56"/>
      <c r="H81" s="62">
        <f>H78+((SUM(H63,H66,H69,H72,H75))/12)</f>
        <v>0</v>
      </c>
      <c r="I81" s="1" t="s">
        <v>113</v>
      </c>
    </row>
    <row r="83" spans="1:12" ht="15.75" thickBot="1"/>
    <row r="84" spans="1:12" ht="24.75" thickBot="1">
      <c r="A84" s="4" t="s">
        <v>60</v>
      </c>
      <c r="B84" s="1"/>
      <c r="D84" s="1"/>
      <c r="E84" s="1"/>
      <c r="F84" s="1"/>
      <c r="G84" s="1"/>
      <c r="H84" s="64">
        <f>SUM(H23,H46,H58,H81)</f>
        <v>0</v>
      </c>
      <c r="I84" s="1" t="s">
        <v>110</v>
      </c>
      <c r="J84" s="6"/>
      <c r="K84" s="6"/>
      <c r="L84" s="6"/>
    </row>
    <row r="85" spans="1:12" ht="36">
      <c r="H85" s="8" t="s">
        <v>117</v>
      </c>
    </row>
    <row r="86" spans="1:12">
      <c r="H86" s="8"/>
    </row>
    <row r="106" ht="34.5" customHeight="1"/>
    <row r="107" ht="21.75" customHeight="1"/>
  </sheetData>
  <sheetProtection algorithmName="SHA-512" hashValue="3kISxs3DwUAyhbVeNLul0VYpvtDfvsIYcIreDLN6/DldP7yVfrFbIH0CbnfnxsKaGHDh//aQ9uzotnppcBvykQ==" saltValue="098z59eZwKu7EN0ogx/+pw==" spinCount="100000" sheet="1" sort="0" autoFilter="0" pivotTables="0"/>
  <customSheetViews>
    <customSheetView guid="{1A0D3CE8-F314-4B25-A1F3-2E77975F68C1}" showGridLines="0">
      <selection activeCell="E63" sqref="E63"/>
      <pageMargins left="0.25" right="0.25" top="0.75" bottom="0.75" header="0.3" footer="0.3"/>
      <pageSetup orientation="portrait" horizontalDpi="4294967295" verticalDpi="4294967295" r:id="rId1"/>
    </customSheetView>
  </customSheetViews>
  <pageMargins left="0.25" right="0.25" top="0.75" bottom="0.75" header="0.3" footer="0.3"/>
  <pageSetup orientation="portrait" horizontalDpi="4294967295" verticalDpi="4294967295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L48"/>
  <sheetViews>
    <sheetView showGridLines="0" showRowColHeaders="0" workbookViewId="0">
      <selection activeCell="C2" sqref="C2"/>
    </sheetView>
  </sheetViews>
  <sheetFormatPr defaultRowHeight="15"/>
  <cols>
    <col min="1" max="1" width="20.85546875" customWidth="1"/>
    <col min="3" max="3" width="13.42578125" customWidth="1"/>
    <col min="7" max="7" width="14.85546875" customWidth="1"/>
    <col min="9" max="9" width="13.140625" customWidth="1"/>
  </cols>
  <sheetData>
    <row r="1" spans="1:12" ht="15.75">
      <c r="A1" s="52" t="s">
        <v>101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thickBot="1">
      <c r="A5" s="2" t="s">
        <v>63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48.75" thickBot="1">
      <c r="A6" s="18" t="s">
        <v>104</v>
      </c>
      <c r="B6" s="2"/>
      <c r="C6" s="14"/>
      <c r="D6" s="2"/>
      <c r="E6" s="14"/>
      <c r="F6" s="2"/>
      <c r="G6" s="68">
        <f>IF(C6=1,IF('Carbon Tracker'!C14=1,((('Carbon Tracker'!E14*4)/average_mpg)*gas_cost_gallon)-(((('Carbon Tracker'!E14-E6)*4)/average_mpg)*gas_cost_gallon),(('Carbon Tracker'!E14/average_mpg)*gas_cost_gallon)-((('Carbon Tracker'!E14-E6)/average_mpg)*gas_cost_gallon)),0)</f>
        <v>0</v>
      </c>
      <c r="H6" s="2"/>
      <c r="I6" s="69">
        <f>IF(C6=1,IF(C9=1,IF(E9=1,IF('Carbon Tracker'!C14=1,('Carbon Tracker'!H17-((('Carbon Tracker'!E14-E6)*4)*EF_passenger_vehicle_hybrid)),('Carbon Tracker'!H17-(('Carbon Tracker'!E14-E6)*EF_passenger_vehicle_hybrid))),IF('Carbon Tracker'!C14=1,('Carbon Tracker'!H17-((('Carbon Tracker'!E14-E6)*4)*EF_passenger_vehicle_electric)),('Carbon Tracker'!H17-(('Carbon Tracker'!E14-E6)*EF_passenger_vehicle_electric)))),IF('Carbon Tracker'!C8=1, IF('Carbon Tracker'!C11=1,IF('Carbon Tracker'!C14=1,(((ER_passenger_vehicle_gasoline/'Carbon Tracker'!C17)*(nonCO2_vehicle_emissions_ratio))*(E6*4)),(((ER_passenger_vehicle_gasoline/'Carbon Tracker'!C17)*(nonCO2_vehicle_emissions_ratio))*E6)), IF('Carbon Tracker'!C11=2,IF('Carbon Tracker'!C14=1,(((ER_passenger_vehicle_diesel/'Carbon Tracker'!C17)*(nonCO2_vehicle_emissions_ratio))*(E6*4)),(((ER_passenger_vehicle_diesel/'Carbon Tracker'!C17)*(nonCO2_vehicle_emissions_ratio))*E6)),0)), IF('Carbon Tracker'!C8=2,IF('Carbon Tracker'!C14=1,((E6*52)*EF_bus),(E6*EF_bus)), IF('Carbon Tracker'!C8=3,IF('Carbon Tracker'!C14=1,((E6*4)*EF_motocycle),(E6*EF_motocycle)))))),0)</f>
        <v>0</v>
      </c>
      <c r="J6" s="1" t="s">
        <v>110</v>
      </c>
      <c r="K6" s="66" t="e">
        <f>ABS(I6/'Carbon Tracker'!H84)</f>
        <v>#DIV/0!</v>
      </c>
      <c r="L6" s="28" t="s">
        <v>64</v>
      </c>
    </row>
    <row r="7" spans="1:12" ht="48">
      <c r="A7" s="48"/>
      <c r="B7" s="2"/>
      <c r="C7" s="29" t="s">
        <v>127</v>
      </c>
      <c r="D7" s="2"/>
      <c r="E7" s="30" t="s">
        <v>62</v>
      </c>
      <c r="F7" s="2"/>
      <c r="G7" s="30" t="s">
        <v>128</v>
      </c>
      <c r="H7" s="2"/>
      <c r="I7" s="30" t="s">
        <v>129</v>
      </c>
      <c r="J7" s="2"/>
      <c r="K7" s="2"/>
      <c r="L7" s="2"/>
    </row>
    <row r="8" spans="1:12" ht="15.7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48.75" thickBot="1">
      <c r="A9" s="47" t="s">
        <v>88</v>
      </c>
      <c r="B9" s="2"/>
      <c r="C9" s="14"/>
      <c r="D9" s="2"/>
      <c r="E9" s="14"/>
      <c r="F9" s="2"/>
      <c r="G9" s="68">
        <f>IF(C9=1,IF(E9=1,IF('Carbon Tracker'!C14=1,((('Carbon Tracker'!E14*4)/average_mpg)*gas_cost_gallon)-(('Carbon Tracker'!E14*4)*price_per_mile_PHEV),(('Carbon Tracker'!E14/average_mpg)*gas_cost_gallon)-('Carbon Tracker'!E14*price_per_mile_PHEV)),IF('Carbon Tracker'!C14=1,((('Carbon Tracker'!E14*4)/average_mpg)*gas_cost_gallon)-(('Carbon Tracker'!E14*4)*price_per_mile_EV),(('Carbon Tracker'!E14/average_mpg)*gas_cost_gallon)-('Carbon Tracker'!E14*price_per_mile_EV))),0)</f>
        <v>0</v>
      </c>
      <c r="H9" s="2"/>
      <c r="I9" s="62">
        <f>IF(C9=1,IF(E9=1,IF('Carbon Tracker'!C14=1,('Carbon Tracker'!E14*4)*EF_passenger_vehicle_gasoline-(('Carbon Tracker'!E14*4)*EF_passenger_vehicle_hybrid),'Carbon Tracker'!E14*EF_passenger_vehicle_gasoline-('Carbon Tracker'!E14*EF_passenger_vehicle_hybrid)),IF('Carbon Tracker'!C14=1,(('Carbon Tracker'!E14*4)*EF_passenger_vehicle_gasoline)-(('Carbon Tracker'!E14*4)*EF_passenger_vehicle_electric),('Carbon Tracker'!E14*EF_passenger_vehicle_gasoline)-('Carbon Tracker'!E14*EF_passenger_vehicle_electric))),IF(C9=2,0,0))</f>
        <v>0</v>
      </c>
      <c r="J9" s="1" t="s">
        <v>110</v>
      </c>
      <c r="K9" s="70" t="e">
        <f>ABS(I9/'Carbon Tracker'!H84)</f>
        <v>#DIV/0!</v>
      </c>
      <c r="L9" s="28" t="s">
        <v>64</v>
      </c>
    </row>
    <row r="10" spans="1:12" ht="48">
      <c r="A10" s="48"/>
      <c r="B10" s="2"/>
      <c r="C10" s="29" t="s">
        <v>127</v>
      </c>
      <c r="D10" s="2"/>
      <c r="E10" s="30" t="s">
        <v>65</v>
      </c>
      <c r="F10" s="2"/>
      <c r="G10" s="30" t="s">
        <v>128</v>
      </c>
      <c r="H10" s="2"/>
      <c r="I10" s="30" t="s">
        <v>129</v>
      </c>
      <c r="J10" s="2"/>
      <c r="K10" s="2"/>
      <c r="L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>
      <c r="A13" s="49" t="s">
        <v>102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.75" thickBot="1">
      <c r="A15" s="2" t="s">
        <v>63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48.75" thickBot="1">
      <c r="A16" s="8" t="s">
        <v>75</v>
      </c>
      <c r="B16" s="2"/>
      <c r="C16" s="3"/>
      <c r="D16" s="2"/>
      <c r="E16" s="31"/>
      <c r="F16" s="2"/>
      <c r="G16" s="2"/>
      <c r="H16" s="2"/>
      <c r="I16" s="69">
        <f>IF(C16=1,IF('Carbon Tracker'!E36=1,('Carbon Tracker'!C36/cost_per_kWh)*e_factor_value*(E16),'Carbon Tracker'!C36*(E16)*e_factor_value),0)</f>
        <v>0</v>
      </c>
      <c r="J16" s="1" t="s">
        <v>110</v>
      </c>
      <c r="K16" s="71" t="e">
        <f>I16/'Carbon Tracker'!H84</f>
        <v>#DIV/0!</v>
      </c>
      <c r="L16" s="28" t="s">
        <v>64</v>
      </c>
    </row>
    <row r="17" spans="1:12" ht="48">
      <c r="A17" s="2"/>
      <c r="B17" s="2"/>
      <c r="C17" s="29" t="s">
        <v>127</v>
      </c>
      <c r="D17" s="2"/>
      <c r="E17" s="2"/>
      <c r="F17" s="2"/>
      <c r="G17" s="2"/>
      <c r="H17" s="2"/>
      <c r="I17" s="30" t="s">
        <v>129</v>
      </c>
      <c r="J17" s="2"/>
      <c r="K17" s="2"/>
      <c r="L17" s="2"/>
    </row>
    <row r="18" spans="1:12" ht="15.75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48.75" thickBot="1">
      <c r="A19" s="8" t="s">
        <v>105</v>
      </c>
      <c r="B19" s="8"/>
      <c r="C19" s="7"/>
      <c r="D19" s="32"/>
      <c r="E19" s="14"/>
      <c r="F19" s="2"/>
      <c r="G19" s="68">
        <f>IF(C19=1,E19*4*cost_per_kWh*kwh_per_load,0)</f>
        <v>0</v>
      </c>
      <c r="H19" s="2"/>
      <c r="I19" s="69">
        <f>IF(C19=1,E19*4*kwh_per_load*e_factor_value,0)</f>
        <v>0</v>
      </c>
      <c r="J19" s="1" t="s">
        <v>110</v>
      </c>
      <c r="K19" s="71" t="e">
        <f>I19/'Carbon Tracker'!H84</f>
        <v>#DIV/0!</v>
      </c>
      <c r="L19" s="28" t="s">
        <v>64</v>
      </c>
    </row>
    <row r="20" spans="1:12" ht="48.75">
      <c r="A20" s="2"/>
      <c r="B20" s="2"/>
      <c r="C20" s="29" t="s">
        <v>127</v>
      </c>
      <c r="D20" s="32"/>
      <c r="E20" s="33" t="s">
        <v>76</v>
      </c>
      <c r="F20" s="2"/>
      <c r="G20" s="30" t="s">
        <v>128</v>
      </c>
      <c r="H20" s="2"/>
      <c r="I20" s="30" t="s">
        <v>129</v>
      </c>
      <c r="J20" s="2"/>
      <c r="K20" s="2"/>
      <c r="L20" s="2"/>
    </row>
    <row r="21" spans="1:12" ht="15.75" thickBo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48.75" thickBot="1">
      <c r="A22" s="8" t="s">
        <v>106</v>
      </c>
      <c r="B22" s="2"/>
      <c r="C22" s="14"/>
      <c r="D22" s="2"/>
      <c r="E22" s="14"/>
      <c r="F22" s="2"/>
      <c r="G22" s="72">
        <f>IF(C22=1,IF(E22=1,(dryer_energy/120)*cost_per_kWh,IF(E22=2,(dryer_energy/24)*cost_per_kWh,(dryer_energy/12)*cost_per_kWh)),0)</f>
        <v>0</v>
      </c>
      <c r="H22" s="2"/>
      <c r="I22" s="69">
        <f>IF(C22=1,IF(E22=1,(dryer_energy/120)*e_factor_value,IF(E22=2,(dryer_energy/24)*e_factor_value,(dryer_energy/12)*e_factor_value)),0)</f>
        <v>0</v>
      </c>
      <c r="J22" s="1" t="s">
        <v>110</v>
      </c>
      <c r="K22" s="71" t="e">
        <f>I22/'Carbon Tracker'!H84</f>
        <v>#DIV/0!</v>
      </c>
      <c r="L22" s="28" t="s">
        <v>64</v>
      </c>
    </row>
    <row r="23" spans="1:12" ht="84">
      <c r="A23" s="2"/>
      <c r="B23" s="2"/>
      <c r="C23" s="29" t="s">
        <v>127</v>
      </c>
      <c r="D23" s="2"/>
      <c r="E23" s="30" t="s">
        <v>78</v>
      </c>
      <c r="F23" s="2"/>
      <c r="G23" s="30" t="s">
        <v>128</v>
      </c>
      <c r="H23" s="2"/>
      <c r="I23" s="30" t="s">
        <v>129</v>
      </c>
      <c r="J23" s="2"/>
      <c r="K23" s="2"/>
      <c r="L23" s="2"/>
    </row>
    <row r="24" spans="1: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.75">
      <c r="A26" s="15" t="s">
        <v>41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>
      <c r="A28" s="2" t="s">
        <v>63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.75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48.75" thickBot="1">
      <c r="A30" s="33" t="s">
        <v>81</v>
      </c>
      <c r="B30" s="2"/>
      <c r="C30" s="14"/>
      <c r="D30" s="2"/>
      <c r="E30" s="14"/>
      <c r="F30" s="2"/>
      <c r="G30" s="2"/>
      <c r="H30" s="2"/>
      <c r="I30" s="69">
        <f>IF(C30=1,IF('Carbon Tracker'!C56=1,IF('Carbon Tracker'!E56=1,IF(E30=1,57.2-28.6,IF(OR(E30=2,E30=3),57.2-0,"Enter 1,2,3 to get offset")),IF('Carbon Tracker'!E56=2,IF(E30=1,0,IF(OR(E30=2,E30=3),28.6-0,"Enter 1,2,3 to get offset")))),IF('Carbon Tracker'!C56=2,IF('Carbon Tracker'!E56=1,IF(E30=1,12.7-3.6,IF(OR(E30=2,E30=3),12.7-0,"Enter 1,2,3 to get offset")),IF(E30=1,0,IF(OR(E30=2,E30=3),3.6-0,"Enter 1,2,3 to get offset"))),IF('Carbon Tracker'!C56=3,IF('Carbon Tracker'!E56=1,IF(E30=1,21.9-10.9,IF(OR(E30=2,E30=3),21.9-0,"Enter 1,2,3 to get offset")),IF('Carbon Tracker'!E56=2,IF(E30=1,0,IF(OR(E30=2,E30=3),10.9-0,"Enter 1,2,3 to get offset"))))))),0)</f>
        <v>0</v>
      </c>
      <c r="J30" s="1" t="s">
        <v>110</v>
      </c>
      <c r="K30" s="66" t="e">
        <f>I30/'Carbon Tracker'!H84</f>
        <v>#DIV/0!</v>
      </c>
      <c r="L30" s="28" t="s">
        <v>64</v>
      </c>
    </row>
    <row r="31" spans="1:12" ht="72">
      <c r="A31" s="2"/>
      <c r="B31" s="2"/>
      <c r="C31" s="29" t="s">
        <v>127</v>
      </c>
      <c r="D31" s="2"/>
      <c r="E31" s="30" t="s">
        <v>80</v>
      </c>
      <c r="F31" s="2"/>
      <c r="G31" s="2"/>
      <c r="H31" s="2"/>
      <c r="I31" s="30" t="s">
        <v>129</v>
      </c>
      <c r="J31" s="2"/>
      <c r="K31" s="2"/>
      <c r="L31" s="2"/>
    </row>
    <row r="32" spans="1:12" ht="15.75" thickBot="1">
      <c r="A32" s="2"/>
      <c r="B32" s="2"/>
      <c r="C32" s="33"/>
      <c r="D32" s="2"/>
      <c r="E32" s="8"/>
      <c r="F32" s="2"/>
      <c r="G32" s="2"/>
      <c r="H32" s="2"/>
      <c r="I32" s="30"/>
      <c r="J32" s="2"/>
      <c r="K32" s="28"/>
      <c r="L32" s="2"/>
    </row>
    <row r="33" spans="1:12" ht="48.75" thickBot="1">
      <c r="A33" s="33" t="s">
        <v>82</v>
      </c>
      <c r="B33" s="2"/>
      <c r="C33" s="14"/>
      <c r="D33" s="2"/>
      <c r="E33" s="6"/>
      <c r="F33" s="2"/>
      <c r="G33" s="2"/>
      <c r="H33" s="2"/>
      <c r="I33" s="69">
        <f>IF(C33=1,IF('Carbon Tracker'!C50=2,'Carbon Tracker'!H58-('Carbon Tracker'!H58/1.5),IF('Carbon Tracker'!C50=3,'Carbon Tracker'!H58-('Carbon Tracker'!H58/1.2),0)),0)</f>
        <v>0</v>
      </c>
      <c r="J33" s="1" t="s">
        <v>110</v>
      </c>
      <c r="K33" s="66" t="e">
        <f>I33/'Carbon Tracker'!H84</f>
        <v>#DIV/0!</v>
      </c>
      <c r="L33" s="28" t="s">
        <v>64</v>
      </c>
    </row>
    <row r="34" spans="1:12" ht="48">
      <c r="A34" s="2"/>
      <c r="B34" s="2"/>
      <c r="C34" s="29" t="s">
        <v>127</v>
      </c>
      <c r="D34" s="2"/>
      <c r="E34" s="8"/>
      <c r="F34" s="2"/>
      <c r="G34" s="2"/>
      <c r="H34" s="2"/>
      <c r="I34" s="30" t="s">
        <v>129</v>
      </c>
      <c r="J34" s="2"/>
      <c r="K34" s="2"/>
      <c r="L34" s="2"/>
    </row>
    <row r="35" spans="1: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.75">
      <c r="A37" s="15" t="s">
        <v>42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>
      <c r="A38" s="3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>
      <c r="A39" s="2" t="s">
        <v>63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.75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48.75" thickBot="1">
      <c r="A41" s="18" t="s">
        <v>107</v>
      </c>
      <c r="B41" s="2"/>
      <c r="C41" s="14"/>
      <c r="D41" s="2"/>
      <c r="E41" s="2"/>
      <c r="F41" s="2"/>
      <c r="G41" s="2"/>
      <c r="H41" s="2"/>
      <c r="I41" s="69">
        <f>IF(C41=1,-SUM(IF('Carbon Tracker'!C63=2,'Carbon Tracker'!C2*EF_newspaper_recyclying,0),IF('Carbon Tracker'!C66=2,'Carbon Tracker'!C2*EF_metal_recycling,0),IF('Carbon Tracker'!C69=2,'Carbon Tracker'!C2*EF_glass_recycling,0),IF('Carbon Tracker'!C72=2,'Carbon Tracker'!C2*EF_plastics_recycling,0),IF('Carbon Tracker'!C75=2,'Carbon Tracker'!C2*EF_magazine_recycling,0)),0)/12</f>
        <v>0</v>
      </c>
      <c r="J41" s="8" t="s">
        <v>110</v>
      </c>
      <c r="K41" s="66" t="e">
        <f>I41/'Carbon Tracker'!H84</f>
        <v>#DIV/0!</v>
      </c>
      <c r="L41" s="28" t="s">
        <v>64</v>
      </c>
    </row>
    <row r="42" spans="1:12" ht="48">
      <c r="A42" s="2"/>
      <c r="B42" s="2"/>
      <c r="C42" s="29" t="s">
        <v>127</v>
      </c>
      <c r="D42" s="2"/>
      <c r="E42" s="2"/>
      <c r="F42" s="2"/>
      <c r="G42" s="2"/>
      <c r="H42" s="2"/>
      <c r="I42" s="8" t="s">
        <v>129</v>
      </c>
      <c r="J42" s="2"/>
      <c r="K42" s="2"/>
      <c r="L42" s="2"/>
    </row>
    <row r="44" spans="1:12">
      <c r="J44" s="54"/>
    </row>
    <row r="47" spans="1:12">
      <c r="K47" s="54"/>
    </row>
    <row r="48" spans="1:12">
      <c r="K48" s="54"/>
    </row>
  </sheetData>
  <sheetProtection algorithmName="SHA-512" hashValue="e2y5jz0dBshntkhjFQemrv8/8LFREG43nS+nrb/pvMaM3yHZqLpLVuIUZFgGRuevyjorSTyV+4+43K6IcAGZqA==" saltValue="X5ZkVRHFrMsDYfFPCr42xA==" spinCount="100000" sheet="1" objects="1" scenarios="1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</sheetPr>
  <dimension ref="A1:I8"/>
  <sheetViews>
    <sheetView showGridLines="0" showRowColHeaders="0" workbookViewId="0">
      <selection activeCell="G4" sqref="G4"/>
    </sheetView>
  </sheetViews>
  <sheetFormatPr defaultRowHeight="15"/>
  <cols>
    <col min="1" max="1" width="19.28515625" customWidth="1"/>
    <col min="5" max="5" width="18.85546875" customWidth="1"/>
  </cols>
  <sheetData>
    <row r="1" spans="1:9" ht="15.75" thickBot="1"/>
    <row r="2" spans="1:9" ht="36.75" thickBot="1">
      <c r="A2" s="18" t="s">
        <v>83</v>
      </c>
      <c r="B2" s="2"/>
      <c r="C2" s="2"/>
      <c r="D2" s="65">
        <f>'Carbon Tracker'!H84</f>
        <v>0</v>
      </c>
      <c r="E2" s="30" t="s">
        <v>110</v>
      </c>
      <c r="F2" s="2"/>
      <c r="G2" s="2"/>
      <c r="H2" s="2"/>
      <c r="I2" s="55"/>
    </row>
    <row r="3" spans="1:9" ht="15.75" thickBot="1">
      <c r="A3" s="18"/>
      <c r="B3" s="2"/>
      <c r="C3" s="2"/>
      <c r="D3" s="6"/>
      <c r="E3" s="2"/>
      <c r="F3" s="2"/>
      <c r="G3" s="2"/>
      <c r="H3" s="2"/>
    </row>
    <row r="4" spans="1:9" ht="48.75" thickBot="1">
      <c r="A4" s="18" t="s">
        <v>84</v>
      </c>
      <c r="B4" s="2"/>
      <c r="C4" s="2"/>
      <c r="D4" s="65">
        <f>SUM('Actions to Reduce Emission'!I6,'Actions to Reduce Emission'!I9,'Actions to Reduce Emission'!I16,'Actions to Reduce Emission'!I19,'Actions to Reduce Emission'!I22,'Actions to Reduce Emission'!I30,'Actions to Reduce Emission'!I33,'Actions to Reduce Emission'!I41)</f>
        <v>0</v>
      </c>
      <c r="E4" s="30" t="s">
        <v>110</v>
      </c>
      <c r="F4" s="35" t="s">
        <v>87</v>
      </c>
      <c r="G4" s="66" t="e">
        <f>D4/'Carbon Tracker'!H84</f>
        <v>#DIV/0!</v>
      </c>
      <c r="H4" s="28" t="s">
        <v>64</v>
      </c>
    </row>
    <row r="5" spans="1:9" ht="15.75" thickBot="1">
      <c r="A5" s="2"/>
      <c r="B5" s="2"/>
      <c r="C5" s="2"/>
      <c r="D5" s="2"/>
      <c r="E5" s="2"/>
      <c r="F5" s="2"/>
      <c r="G5" s="2"/>
      <c r="H5" s="2"/>
    </row>
    <row r="6" spans="1:9" ht="36.75" thickBot="1">
      <c r="A6" s="18" t="s">
        <v>85</v>
      </c>
      <c r="B6" s="2"/>
      <c r="C6" s="2"/>
      <c r="D6" s="67">
        <f>SUM('Actions to Reduce Emission'!G6,'Actions to Reduce Emission'!G9,'Actions to Reduce Emission'!G19,'Actions to Reduce Emission'!G22)</f>
        <v>0</v>
      </c>
      <c r="E6" s="30" t="s">
        <v>110</v>
      </c>
      <c r="F6" s="2"/>
      <c r="G6" s="2"/>
      <c r="H6" s="2"/>
    </row>
    <row r="7" spans="1:9" ht="15.75" thickBot="1">
      <c r="A7" s="2"/>
      <c r="B7" s="2"/>
      <c r="C7" s="2"/>
      <c r="D7" s="2"/>
      <c r="E7" s="2"/>
      <c r="F7" s="2"/>
      <c r="G7" s="2"/>
      <c r="H7" s="2"/>
    </row>
    <row r="8" spans="1:9" ht="36.75" thickBot="1">
      <c r="A8" s="18" t="s">
        <v>86</v>
      </c>
      <c r="B8" s="2"/>
      <c r="C8" s="2"/>
      <c r="D8" s="65">
        <f>'Carbon Tracker'!H84-D4</f>
        <v>0</v>
      </c>
      <c r="E8" s="30" t="s">
        <v>110</v>
      </c>
      <c r="F8" s="2"/>
      <c r="G8" s="2"/>
      <c r="H8" s="2"/>
    </row>
  </sheetData>
  <sheetProtection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B36"/>
  <sheetViews>
    <sheetView topLeftCell="A13" workbookViewId="0">
      <selection activeCell="A37" sqref="A37"/>
    </sheetView>
  </sheetViews>
  <sheetFormatPr defaultRowHeight="15"/>
  <cols>
    <col min="1" max="1" width="32.5703125" style="36" customWidth="1"/>
    <col min="2" max="16384" width="9.140625" style="36"/>
  </cols>
  <sheetData>
    <row r="1" spans="1:2">
      <c r="A1" s="36" t="s">
        <v>68</v>
      </c>
      <c r="B1" s="39">
        <v>19.600000000000001</v>
      </c>
    </row>
    <row r="2" spans="1:2">
      <c r="A2" s="36" t="s">
        <v>5</v>
      </c>
      <c r="B2" s="39"/>
    </row>
    <row r="3" spans="1:2">
      <c r="A3" s="36" t="s">
        <v>6</v>
      </c>
      <c r="B3" s="39">
        <v>1.01</v>
      </c>
    </row>
    <row r="4" spans="1:2">
      <c r="A4" s="36" t="s">
        <v>69</v>
      </c>
      <c r="B4" s="39">
        <v>22.5</v>
      </c>
    </row>
    <row r="5" spans="1:2">
      <c r="A5" s="36" t="s">
        <v>70</v>
      </c>
      <c r="B5" s="39">
        <v>0</v>
      </c>
    </row>
    <row r="6" spans="1:2">
      <c r="A6" s="36" t="s">
        <v>71</v>
      </c>
      <c r="B6" s="40">
        <v>19.600000000000001</v>
      </c>
    </row>
    <row r="7" spans="1:2">
      <c r="A7" s="36" t="s">
        <v>10</v>
      </c>
      <c r="B7" s="39">
        <v>5.6000000000000001E-2</v>
      </c>
    </row>
    <row r="8" spans="1:2">
      <c r="A8" s="36" t="s">
        <v>11</v>
      </c>
      <c r="B8" s="39">
        <v>0.189</v>
      </c>
    </row>
    <row r="9" spans="1:2">
      <c r="A9" s="36" t="s">
        <v>12</v>
      </c>
      <c r="B9" s="39">
        <v>0.496</v>
      </c>
    </row>
    <row r="10" spans="1:2">
      <c r="A10" s="36" t="s">
        <v>13</v>
      </c>
      <c r="B10" s="39">
        <v>0.29899999999999999</v>
      </c>
    </row>
    <row r="11" spans="1:2">
      <c r="A11" s="36" t="s">
        <v>14</v>
      </c>
      <c r="B11" s="39">
        <v>0.36499999999999999</v>
      </c>
    </row>
    <row r="12" spans="1:2">
      <c r="A12" s="37" t="s">
        <v>17</v>
      </c>
      <c r="B12" s="41">
        <v>6.18</v>
      </c>
    </row>
    <row r="13" spans="1:2">
      <c r="A13" s="36" t="s">
        <v>18</v>
      </c>
      <c r="B13" s="41">
        <v>0.6</v>
      </c>
    </row>
    <row r="14" spans="1:2">
      <c r="A14" s="36" t="s">
        <v>19</v>
      </c>
      <c r="B14" s="42">
        <v>119.57</v>
      </c>
    </row>
    <row r="15" spans="1:2">
      <c r="A15" s="36" t="s">
        <v>20</v>
      </c>
      <c r="B15" s="39">
        <v>11.68</v>
      </c>
    </row>
    <row r="16" spans="1:2">
      <c r="A16" s="38" t="s">
        <v>24</v>
      </c>
      <c r="B16" s="39">
        <v>0.11459999999999999</v>
      </c>
    </row>
    <row r="17" spans="1:2">
      <c r="A17" s="36" t="s">
        <v>25</v>
      </c>
      <c r="B17" s="43">
        <v>1.28</v>
      </c>
    </row>
    <row r="18" spans="1:2">
      <c r="A18" s="36" t="s">
        <v>30</v>
      </c>
      <c r="B18" s="42">
        <v>22.61</v>
      </c>
    </row>
    <row r="19" spans="1:2">
      <c r="A19" s="36" t="s">
        <v>31</v>
      </c>
      <c r="B19" s="44">
        <v>2.99</v>
      </c>
    </row>
    <row r="20" spans="1:2">
      <c r="A20" s="36" t="s">
        <v>34</v>
      </c>
      <c r="B20" s="44">
        <v>1.7</v>
      </c>
    </row>
    <row r="21" spans="1:2">
      <c r="A21" s="36" t="s">
        <v>35</v>
      </c>
      <c r="B21" s="42">
        <v>12.426004480391528</v>
      </c>
    </row>
    <row r="22" spans="1:2">
      <c r="A22" s="36" t="s">
        <v>55</v>
      </c>
      <c r="B22" s="39">
        <v>-27.46</v>
      </c>
    </row>
    <row r="23" spans="1:2">
      <c r="A23" s="36" t="s">
        <v>45</v>
      </c>
      <c r="B23" s="39">
        <v>-89.38</v>
      </c>
    </row>
    <row r="24" spans="1:2">
      <c r="A24" s="36" t="s">
        <v>56</v>
      </c>
      <c r="B24" s="39">
        <v>-25.39</v>
      </c>
    </row>
    <row r="25" spans="1:2">
      <c r="A25" s="36" t="s">
        <v>57</v>
      </c>
      <c r="B25" s="39">
        <v>-35.56</v>
      </c>
    </row>
    <row r="26" spans="1:2">
      <c r="A26" s="36" t="s">
        <v>53</v>
      </c>
      <c r="B26" s="39">
        <v>691.5</v>
      </c>
    </row>
    <row r="27" spans="1:2">
      <c r="A27" s="36" t="s">
        <v>58</v>
      </c>
      <c r="B27" s="39">
        <v>-113.14</v>
      </c>
    </row>
    <row r="28" spans="1:2">
      <c r="A28" s="36" t="s">
        <v>7</v>
      </c>
      <c r="B28" s="39">
        <v>0.90500000000000003</v>
      </c>
    </row>
    <row r="29" spans="1:2">
      <c r="A29" s="36" t="s">
        <v>9</v>
      </c>
      <c r="B29" s="39">
        <v>0.51600000000000001</v>
      </c>
    </row>
    <row r="30" spans="1:2">
      <c r="A30" s="36" t="s">
        <v>8</v>
      </c>
      <c r="B30" s="39">
        <v>0.41220000000000001</v>
      </c>
    </row>
    <row r="31" spans="1:2">
      <c r="A31" s="36" t="s">
        <v>66</v>
      </c>
      <c r="B31" s="39">
        <v>0.78700000000000003</v>
      </c>
    </row>
    <row r="32" spans="1:2">
      <c r="A32" s="36" t="s">
        <v>72</v>
      </c>
      <c r="B32" s="45">
        <v>2.65</v>
      </c>
    </row>
    <row r="33" spans="1:2">
      <c r="A33" s="36" t="s">
        <v>73</v>
      </c>
      <c r="B33" s="45">
        <v>7.4999999999999997E-2</v>
      </c>
    </row>
    <row r="34" spans="1:2">
      <c r="A34" s="36" t="s">
        <v>74</v>
      </c>
      <c r="B34" s="45">
        <v>6.8000000000000005E-2</v>
      </c>
    </row>
    <row r="35" spans="1:2">
      <c r="A35" s="36" t="s">
        <v>77</v>
      </c>
      <c r="B35" s="46">
        <v>0.96</v>
      </c>
    </row>
    <row r="36" spans="1:2">
      <c r="A36" s="36" t="s">
        <v>79</v>
      </c>
      <c r="B36" s="46">
        <v>769</v>
      </c>
    </row>
  </sheetData>
  <sheetProtection algorithmName="SHA-512" hashValue="0W37/qRbvtm5wsBEYZnzybyxfxLZUeVaUgMjgFPpNFga6vlED53fK0x7qo+2zOwa6oARXN1fOsIzyhxBL3PFjA==" saltValue="6C9gHtz70MScLOervjjqMg==" spinCount="100000" sheet="1" selectLockedCells="1"/>
  <customSheetViews>
    <customSheetView guid="{1A0D3CE8-F314-4B25-A1F3-2E77975F68C1}" topLeftCell="A9">
      <selection activeCell="A13" sqref="A13"/>
      <pageMargins left="0.7" right="0.7" top="0.75" bottom="0.75" header="0.3" footer="0.3"/>
      <pageSetup orientation="portrait" horizontalDpi="4294967295" verticalDpi="4294967295" r:id="rId1"/>
    </customSheetView>
  </customSheetViews>
  <pageMargins left="0.7" right="0.7" top="0.75" bottom="0.75" header="0.3" footer="0.3"/>
  <pageSetup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35</vt:i4>
      </vt:variant>
    </vt:vector>
  </HeadingPairs>
  <TitlesOfParts>
    <vt:vector size="40" baseType="lpstr">
      <vt:lpstr>Introduction</vt:lpstr>
      <vt:lpstr>Carbon Tracker</vt:lpstr>
      <vt:lpstr>Actions to Reduce Emission</vt:lpstr>
      <vt:lpstr>Total Carbon Emission</vt:lpstr>
      <vt:lpstr>Sheet2</vt:lpstr>
      <vt:lpstr>average_mpg</vt:lpstr>
      <vt:lpstr>average_waste_emissions</vt:lpstr>
      <vt:lpstr>cost_per_kWh</vt:lpstr>
      <vt:lpstr>dryer_energy</vt:lpstr>
      <vt:lpstr>e_factor_value</vt:lpstr>
      <vt:lpstr>EF_bus</vt:lpstr>
      <vt:lpstr>EF_fuel_oil_gallon</vt:lpstr>
      <vt:lpstr>EF_glass_recycling</vt:lpstr>
      <vt:lpstr>EF_long</vt:lpstr>
      <vt:lpstr>EF_magazine_recycling</vt:lpstr>
      <vt:lpstr>EF_medium</vt:lpstr>
      <vt:lpstr>EF_metal_recycling</vt:lpstr>
      <vt:lpstr>EF_motocycle</vt:lpstr>
      <vt:lpstr>EF_natural_gas</vt:lpstr>
      <vt:lpstr>EF_natural_gas_therm</vt:lpstr>
      <vt:lpstr>EF_newspaper_recyclying</vt:lpstr>
      <vt:lpstr>EF_passenger_vehicle_diesel</vt:lpstr>
      <vt:lpstr>EF_passenger_vehicle_electric</vt:lpstr>
      <vt:lpstr>EF_passenger_vehicle_gasoline</vt:lpstr>
      <vt:lpstr>EF_passenger_vehicle_hybrid</vt:lpstr>
      <vt:lpstr>EF_plastics_recycling</vt:lpstr>
      <vt:lpstr>EF_propane</vt:lpstr>
      <vt:lpstr>EF_short</vt:lpstr>
      <vt:lpstr>ER_passenger_vehicle_diesel</vt:lpstr>
      <vt:lpstr>ER_passenger_vehicle_electric</vt:lpstr>
      <vt:lpstr>ER_passenger_vehicle_gasoline</vt:lpstr>
      <vt:lpstr>ER_passenger_vehicle_hybrid</vt:lpstr>
      <vt:lpstr>fuel_oil_cost</vt:lpstr>
      <vt:lpstr>gas_cost_gallon</vt:lpstr>
      <vt:lpstr>kwh_per_load</vt:lpstr>
      <vt:lpstr>Natural_gas_cost_1000CF</vt:lpstr>
      <vt:lpstr>nonCO2_vehicle_emissions_ratio</vt:lpstr>
      <vt:lpstr>price_per_mile_EV</vt:lpstr>
      <vt:lpstr>price_per_mile_PHEV</vt:lpstr>
      <vt:lpstr>propane_cost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Akinwonmi Remi</dc:creator>
  <cp:lastModifiedBy>Akinwonmi Remi</cp:lastModifiedBy>
  <cp:lastPrinted>2020-04-09T21:31:17Z</cp:lastPrinted>
  <dcterms:created xsi:type="dcterms:W3CDTF">2020-04-02T16:41:47Z</dcterms:created>
  <dcterms:modified xsi:type="dcterms:W3CDTF">2020-08-10T21:31:59Z</dcterms:modified>
</cp:coreProperties>
</file>